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0\annualità\"/>
    </mc:Choice>
  </mc:AlternateContent>
  <xr:revisionPtr revIDLastSave="0" documentId="13_ncr:1_{5038E5FD-779A-4A65-B09E-121ED980B8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4" i="1"/>
  <c r="H95" i="1"/>
  <c r="H96" i="1"/>
  <c r="H97" i="1"/>
  <c r="H98" i="1"/>
  <c r="H99" i="1"/>
  <c r="H100" i="1"/>
  <c r="H103" i="1"/>
  <c r="H104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11" i="1"/>
  <c r="D105" i="1"/>
  <c r="H105" i="1" s="1"/>
  <c r="D102" i="1"/>
  <c r="H102" i="1" s="1"/>
  <c r="D101" i="1"/>
  <c r="H101" i="1" s="1"/>
  <c r="D93" i="1"/>
  <c r="H93" i="1" s="1"/>
  <c r="D90" i="1"/>
  <c r="H90" i="1" s="1"/>
  <c r="D77" i="1"/>
  <c r="H77" i="1" s="1"/>
  <c r="D60" i="1"/>
  <c r="H60" i="1" s="1"/>
  <c r="D55" i="1"/>
  <c r="H55" i="1" s="1"/>
  <c r="D25" i="1"/>
  <c r="H25" i="1" s="1"/>
  <c r="H213" i="1" l="1"/>
  <c r="D213" i="1"/>
  <c r="I192" i="1" s="1"/>
  <c r="I87" i="1" l="1"/>
  <c r="I21" i="1"/>
  <c r="I147" i="1"/>
  <c r="I157" i="1"/>
  <c r="I38" i="1"/>
  <c r="I164" i="1"/>
  <c r="I44" i="1"/>
  <c r="I123" i="1"/>
  <c r="I156" i="1"/>
  <c r="I69" i="1"/>
  <c r="I26" i="1"/>
  <c r="I43" i="1"/>
  <c r="I29" i="1"/>
  <c r="I30" i="1"/>
  <c r="I163" i="1"/>
  <c r="I181" i="1"/>
  <c r="I64" i="1"/>
  <c r="I196" i="1"/>
  <c r="I78" i="1"/>
  <c r="I139" i="1"/>
  <c r="I172" i="1"/>
  <c r="I94" i="1"/>
  <c r="I34" i="1"/>
  <c r="I62" i="1"/>
  <c r="I37" i="1"/>
  <c r="I169" i="1"/>
  <c r="I162" i="1"/>
  <c r="I58" i="1"/>
  <c r="I88" i="1"/>
  <c r="I16" i="1"/>
  <c r="I197" i="1"/>
  <c r="I65" i="1"/>
  <c r="I155" i="1"/>
  <c r="I82" i="1"/>
  <c r="I188" i="1"/>
  <c r="I55" i="1"/>
  <c r="I111" i="1"/>
  <c r="I120" i="1"/>
  <c r="I42" i="1"/>
  <c r="I126" i="1"/>
  <c r="I77" i="1"/>
  <c r="I70" i="1"/>
  <c r="I45" i="1"/>
  <c r="I113" i="1"/>
  <c r="I177" i="1"/>
  <c r="I54" i="1"/>
  <c r="I178" i="1"/>
  <c r="I23" i="1"/>
  <c r="I75" i="1"/>
  <c r="I118" i="1"/>
  <c r="I36" i="1"/>
  <c r="I106" i="1"/>
  <c r="I171" i="1"/>
  <c r="I33" i="1"/>
  <c r="I110" i="1"/>
  <c r="I176" i="1"/>
  <c r="I73" i="1"/>
  <c r="I179" i="1"/>
  <c r="I91" i="1"/>
  <c r="I204" i="1"/>
  <c r="I134" i="1"/>
  <c r="I143" i="1"/>
  <c r="I144" i="1"/>
  <c r="I50" i="1"/>
  <c r="I142" i="1"/>
  <c r="I102" i="1"/>
  <c r="I86" i="1"/>
  <c r="I194" i="1"/>
  <c r="I53" i="1"/>
  <c r="I121" i="1"/>
  <c r="I185" i="1"/>
  <c r="I72" i="1"/>
  <c r="I57" i="1"/>
  <c r="I92" i="1"/>
  <c r="I166" i="1"/>
  <c r="I103" i="1"/>
  <c r="I130" i="1"/>
  <c r="I203" i="1"/>
  <c r="I49" i="1"/>
  <c r="I158" i="1"/>
  <c r="I14" i="1"/>
  <c r="I81" i="1"/>
  <c r="I195" i="1"/>
  <c r="I99" i="1"/>
  <c r="I60" i="1"/>
  <c r="I174" i="1"/>
  <c r="I159" i="1"/>
  <c r="I160" i="1"/>
  <c r="I59" i="1"/>
  <c r="I150" i="1"/>
  <c r="I119" i="1"/>
  <c r="I112" i="1"/>
  <c r="I11" i="1"/>
  <c r="I63" i="1"/>
  <c r="I129" i="1"/>
  <c r="I193" i="1"/>
  <c r="I80" i="1"/>
  <c r="I210" i="1"/>
  <c r="I108" i="1"/>
  <c r="I109" i="1"/>
  <c r="I206" i="1"/>
  <c r="I152" i="1"/>
  <c r="I138" i="1"/>
  <c r="I32" i="1"/>
  <c r="I67" i="1"/>
  <c r="I105" i="1"/>
  <c r="I22" i="1"/>
  <c r="I89" i="1"/>
  <c r="I211" i="1"/>
  <c r="I116" i="1"/>
  <c r="I41" i="1"/>
  <c r="I190" i="1"/>
  <c r="I183" i="1"/>
  <c r="I184" i="1"/>
  <c r="I68" i="1"/>
  <c r="I182" i="1"/>
  <c r="I151" i="1"/>
  <c r="I136" i="1"/>
  <c r="I71" i="1"/>
  <c r="I137" i="1"/>
  <c r="I201" i="1"/>
  <c r="I97" i="1"/>
  <c r="I98" i="1"/>
  <c r="I140" i="1"/>
  <c r="I125" i="1"/>
  <c r="I27" i="1"/>
  <c r="I200" i="1"/>
  <c r="I154" i="1"/>
  <c r="I74" i="1"/>
  <c r="I83" i="1"/>
  <c r="I51" i="1"/>
  <c r="I31" i="1"/>
  <c r="I107" i="1"/>
  <c r="I15" i="1"/>
  <c r="I132" i="1"/>
  <c r="I100" i="1"/>
  <c r="I25" i="1"/>
  <c r="I207" i="1"/>
  <c r="I208" i="1"/>
  <c r="I76" i="1"/>
  <c r="I198" i="1"/>
  <c r="I175" i="1"/>
  <c r="I168" i="1"/>
  <c r="I20" i="1"/>
  <c r="I153" i="1"/>
  <c r="I122" i="1"/>
  <c r="I212" i="1"/>
  <c r="I127" i="1"/>
  <c r="I186" i="1"/>
  <c r="I149" i="1"/>
  <c r="I47" i="1"/>
  <c r="I48" i="1"/>
  <c r="I165" i="1"/>
  <c r="I52" i="1"/>
  <c r="I93" i="1"/>
  <c r="I19" i="1"/>
  <c r="I96" i="1"/>
  <c r="I161" i="1"/>
  <c r="I146" i="1"/>
  <c r="I24" i="1"/>
  <c r="I167" i="1"/>
  <c r="I202" i="1"/>
  <c r="I173" i="1"/>
  <c r="I56" i="1"/>
  <c r="I66" i="1"/>
  <c r="I189" i="1"/>
  <c r="I95" i="1"/>
  <c r="I101" i="1"/>
  <c r="I61" i="1"/>
  <c r="I104" i="1"/>
  <c r="I46" i="1"/>
  <c r="I187" i="1"/>
  <c r="I205" i="1"/>
  <c r="I199" i="1"/>
  <c r="I90" i="1"/>
  <c r="I128" i="1"/>
  <c r="I12" i="1"/>
  <c r="I79" i="1"/>
  <c r="I145" i="1"/>
  <c r="I209" i="1"/>
  <c r="I114" i="1"/>
  <c r="I131" i="1"/>
  <c r="I180" i="1"/>
  <c r="I141" i="1"/>
  <c r="I85" i="1"/>
  <c r="I13" i="1"/>
  <c r="I170" i="1"/>
  <c r="I124" i="1"/>
  <c r="I117" i="1"/>
  <c r="I135" i="1"/>
  <c r="I39" i="1"/>
  <c r="I115" i="1"/>
  <c r="I40" i="1"/>
  <c r="I148" i="1"/>
  <c r="I133" i="1"/>
  <c r="I35" i="1"/>
  <c r="I28" i="1"/>
  <c r="I17" i="1"/>
  <c r="I84" i="1"/>
  <c r="I18" i="1"/>
  <c r="I191" i="1"/>
  <c r="I213" i="1" l="1"/>
</calcChain>
</file>

<file path=xl/sharedStrings.xml><?xml version="1.0" encoding="utf-8"?>
<sst xmlns="http://schemas.openxmlformats.org/spreadsheetml/2006/main" count="619" uniqueCount="474">
  <si>
    <t>2769/00</t>
  </si>
  <si>
    <t>MEDLAVITALIA S.R.L.</t>
  </si>
  <si>
    <t/>
  </si>
  <si>
    <t>FT/2019/98</t>
  </si>
  <si>
    <t>EDENRED ITALIA S.R.L.</t>
  </si>
  <si>
    <t>767/19</t>
  </si>
  <si>
    <t>CALDARINI &amp; ASSOCIATI SOCIETÀ A RESPONSABILITÀ LIMITATA</t>
  </si>
  <si>
    <t>FT/2020/91</t>
  </si>
  <si>
    <t>11</t>
  </si>
  <si>
    <t>TRENITALIA S.P.A. A SOCIO UNICO</t>
  </si>
  <si>
    <t>2800012083</t>
  </si>
  <si>
    <t>FASTWEB SPA</t>
  </si>
  <si>
    <t>FT/2019/123</t>
  </si>
  <si>
    <t>ZF0000733</t>
  </si>
  <si>
    <t>AZIENDA USL DI MODENA</t>
  </si>
  <si>
    <t>FT/2020/11</t>
  </si>
  <si>
    <t>P1/0000511</t>
  </si>
  <si>
    <t>SEA GRUPPO S.R.L.</t>
  </si>
  <si>
    <t>FT/2020/19</t>
  </si>
  <si>
    <t>P1/0000510</t>
  </si>
  <si>
    <t>FT/2020/20</t>
  </si>
  <si>
    <t>N50200</t>
  </si>
  <si>
    <t>FT/2020/3</t>
  </si>
  <si>
    <t>460/05</t>
  </si>
  <si>
    <t>TECNOLASER EUROPA SRL</t>
  </si>
  <si>
    <t>FT/2020/8</t>
  </si>
  <si>
    <t>3840/00</t>
  </si>
  <si>
    <t>FT/2020/6</t>
  </si>
  <si>
    <t>2019/500/2117</t>
  </si>
  <si>
    <t>AZIENDA USL DI BOLOGNA</t>
  </si>
  <si>
    <t>FT/2020/31</t>
  </si>
  <si>
    <t>2100000263</t>
  </si>
  <si>
    <t>SOCIETÀ EMILIANA TRASPORTI AUTOFILOVIARI S.P.A.</t>
  </si>
  <si>
    <t>FT/2020/14</t>
  </si>
  <si>
    <t>P390</t>
  </si>
  <si>
    <t>SI COMPUTER S.P.A.</t>
  </si>
  <si>
    <t>FT/2020/2</t>
  </si>
  <si>
    <t>32/PA</t>
  </si>
  <si>
    <t>TRAINING DI NALDI MANUELA</t>
  </si>
  <si>
    <t>FT/2020/1</t>
  </si>
  <si>
    <t>2/12</t>
  </si>
  <si>
    <t>PRO.MED SRL</t>
  </si>
  <si>
    <t>FT/2020/9</t>
  </si>
  <si>
    <t>4600108354</t>
  </si>
  <si>
    <t>FT/2020/21</t>
  </si>
  <si>
    <t>6820191207002096</t>
  </si>
  <si>
    <t>TELECOM ITALIA S.P.A. DIREZIONE COORDINAMENTO VIVENDI SA</t>
  </si>
  <si>
    <t>FT/2020/24</t>
  </si>
  <si>
    <t>00001</t>
  </si>
  <si>
    <t>TERAPEUTICA S.R.L.</t>
  </si>
  <si>
    <t>FT/2020/23</t>
  </si>
  <si>
    <t>15/32</t>
  </si>
  <si>
    <t>BOLOGNA WELCOME S.R.L.</t>
  </si>
  <si>
    <t>FT/2020/10</t>
  </si>
  <si>
    <t>459/05</t>
  </si>
  <si>
    <t>FT/2020/7</t>
  </si>
  <si>
    <t>1904002547</t>
  </si>
  <si>
    <t>TPER SPA</t>
  </si>
  <si>
    <t>FT/2020/15</t>
  </si>
  <si>
    <t>004000029472</t>
  </si>
  <si>
    <t>ENEL ENERGIA SPA</t>
  </si>
  <si>
    <t>FT/2020/12</t>
  </si>
  <si>
    <t>N42438</t>
  </si>
  <si>
    <t>FT/2020/16</t>
  </si>
  <si>
    <t>3/EL</t>
  </si>
  <si>
    <t>SCS AZIONINNOVA SPA</t>
  </si>
  <si>
    <t>FT/2020/27</t>
  </si>
  <si>
    <t>FATTPA 5_20</t>
  </si>
  <si>
    <t>M.B.S. S.R.L.</t>
  </si>
  <si>
    <t>FT/2020/28</t>
  </si>
  <si>
    <t>1PA/2020</t>
  </si>
  <si>
    <t>STADIUM S.R.L. UNIPERSONALE</t>
  </si>
  <si>
    <t>FT/2020/25</t>
  </si>
  <si>
    <t>FV20-0051</t>
  </si>
  <si>
    <t>COM METODI S.P.A.</t>
  </si>
  <si>
    <t>FT/2020/42</t>
  </si>
  <si>
    <t>CERVELLI IN AZIONE S.R.L.</t>
  </si>
  <si>
    <t>FT/2020/30</t>
  </si>
  <si>
    <t>5/EL</t>
  </si>
  <si>
    <t>FT/2020/39</t>
  </si>
  <si>
    <t>FV20-0054</t>
  </si>
  <si>
    <t>FT/2020/45</t>
  </si>
  <si>
    <t>FV20-0053</t>
  </si>
  <si>
    <t>FT/2020/44</t>
  </si>
  <si>
    <t>112010330916</t>
  </si>
  <si>
    <t>HERA S.P.A.</t>
  </si>
  <si>
    <t>FT/2020/26</t>
  </si>
  <si>
    <t>2020900739</t>
  </si>
  <si>
    <t>ENGINEERING S.P.A.</t>
  </si>
  <si>
    <t>FT/2020/40</t>
  </si>
  <si>
    <t>P1/0000027</t>
  </si>
  <si>
    <t>FT/2020/33</t>
  </si>
  <si>
    <t>P1/0000028</t>
  </si>
  <si>
    <t>FT/2020/34</t>
  </si>
  <si>
    <t>VE0Q6-2</t>
  </si>
  <si>
    <t>ALMA MATER STUDIORUM - UNIVERSITA' DI BOLOGNA</t>
  </si>
  <si>
    <t>FT/2020/35</t>
  </si>
  <si>
    <t>U7300102000152</t>
  </si>
  <si>
    <t>UNIPOLRENTAL S.P.A.(EX CAR SERVE R)</t>
  </si>
  <si>
    <t>FT/2020/36</t>
  </si>
  <si>
    <t>10071</t>
  </si>
  <si>
    <t>LOGOSTRE MAGENTA S.R.L.</t>
  </si>
  <si>
    <t>FT/2020/38</t>
  </si>
  <si>
    <t>4600009826</t>
  </si>
  <si>
    <t>FT/2020/47</t>
  </si>
  <si>
    <t>8/32</t>
  </si>
  <si>
    <t>FT/2020/37</t>
  </si>
  <si>
    <t>004007573436</t>
  </si>
  <si>
    <t>FT/2020/32</t>
  </si>
  <si>
    <t>7/PA</t>
  </si>
  <si>
    <t>R.I.V.I. AMBIENTE E SICUREZZA S.R.L</t>
  </si>
  <si>
    <t>FT/2020/46</t>
  </si>
  <si>
    <t>273</t>
  </si>
  <si>
    <t>GRUPPO AUDIOPLUS S.R.L.</t>
  </si>
  <si>
    <t>FT/2020/48</t>
  </si>
  <si>
    <t>FV20-0052</t>
  </si>
  <si>
    <t>FT/2020/43</t>
  </si>
  <si>
    <t>FV19-3455</t>
  </si>
  <si>
    <t>FT/2020/41</t>
  </si>
  <si>
    <t>N43184</t>
  </si>
  <si>
    <t>FT/2020/49</t>
  </si>
  <si>
    <t>U7300102000255</t>
  </si>
  <si>
    <t>FT/2020/86</t>
  </si>
  <si>
    <t>2020906498</t>
  </si>
  <si>
    <t>FT/2020/51</t>
  </si>
  <si>
    <t>4600019346</t>
  </si>
  <si>
    <t>FT/2020/52</t>
  </si>
  <si>
    <t>1369597659</t>
  </si>
  <si>
    <t>ITALIANA PETROLI S.P.A.</t>
  </si>
  <si>
    <t>FT/2020/54</t>
  </si>
  <si>
    <t>N43569</t>
  </si>
  <si>
    <t>FT/2020/78</t>
  </si>
  <si>
    <t>7/32</t>
  </si>
  <si>
    <t>UNIONE REGIONALE DELLE CAMERE DI COMMERCIO DELL'EMILIA-ROMAGNA</t>
  </si>
  <si>
    <t>FT/2020/56</t>
  </si>
  <si>
    <t>RHC523</t>
  </si>
  <si>
    <t>E.G.A. SOCIO UNICO (EMILIANA GRANDI ALBERGHI)</t>
  </si>
  <si>
    <t>FT/2020/57</t>
  </si>
  <si>
    <t>004014623092</t>
  </si>
  <si>
    <t>FT/2020/55</t>
  </si>
  <si>
    <t>RHC532</t>
  </si>
  <si>
    <t>FT/2020/64</t>
  </si>
  <si>
    <t>20VIT-00047</t>
  </si>
  <si>
    <t>FPA SRL A SOCIO UNICO</t>
  </si>
  <si>
    <t>FT/2020/61</t>
  </si>
  <si>
    <t>112011610516</t>
  </si>
  <si>
    <t>FT/2020/58</t>
  </si>
  <si>
    <t>2100000028</t>
  </si>
  <si>
    <t>FT/2020/59</t>
  </si>
  <si>
    <t>U7300102000350</t>
  </si>
  <si>
    <t>FT/2020/60</t>
  </si>
  <si>
    <t>N44335</t>
  </si>
  <si>
    <t>FT/2020/63</t>
  </si>
  <si>
    <t>2100000034</t>
  </si>
  <si>
    <t>FT/2020/62</t>
  </si>
  <si>
    <t>35/05</t>
  </si>
  <si>
    <t>FT/2020/66</t>
  </si>
  <si>
    <t>36/05</t>
  </si>
  <si>
    <t>FT/2020/67</t>
  </si>
  <si>
    <t>MM20FPA00155</t>
  </si>
  <si>
    <t>MATICMIND S.P.A.</t>
  </si>
  <si>
    <t>FT/2020/70</t>
  </si>
  <si>
    <t>2100000035</t>
  </si>
  <si>
    <t>FT/2020/65</t>
  </si>
  <si>
    <t>200/05</t>
  </si>
  <si>
    <t>FT/2020/68</t>
  </si>
  <si>
    <t>199/05</t>
  </si>
  <si>
    <t>FT/2020/69</t>
  </si>
  <si>
    <t>N44575</t>
  </si>
  <si>
    <t>FT/2020/81</t>
  </si>
  <si>
    <t>2800003644</t>
  </si>
  <si>
    <t>FT/2020/71</t>
  </si>
  <si>
    <t>1369657271</t>
  </si>
  <si>
    <t>FT/2020/73</t>
  </si>
  <si>
    <t>37/05</t>
  </si>
  <si>
    <t>FT/2020/72</t>
  </si>
  <si>
    <t>004021748323</t>
  </si>
  <si>
    <t>FT/2020/74</t>
  </si>
  <si>
    <t>S1/003070</t>
  </si>
  <si>
    <t>NUOVA FARMEC S.R.L.</t>
  </si>
  <si>
    <t>FT/2020/77</t>
  </si>
  <si>
    <t>S1/002497</t>
  </si>
  <si>
    <t>FT/2020/75</t>
  </si>
  <si>
    <t>S1/002512</t>
  </si>
  <si>
    <t>FT/2020/76</t>
  </si>
  <si>
    <t>2100000036</t>
  </si>
  <si>
    <t>FT/2020/84</t>
  </si>
  <si>
    <t>P151</t>
  </si>
  <si>
    <t>FT/2020/85</t>
  </si>
  <si>
    <t>U7300102000511</t>
  </si>
  <si>
    <t>FT/2020/89</t>
  </si>
  <si>
    <t>2100000040</t>
  </si>
  <si>
    <t>FT/2020/94</t>
  </si>
  <si>
    <t>315/05</t>
  </si>
  <si>
    <t>FT/2020/95</t>
  </si>
  <si>
    <t>N45081</t>
  </si>
  <si>
    <t>FT/2020/100</t>
  </si>
  <si>
    <t>0072508898</t>
  </si>
  <si>
    <t>WOLTERS KLUWER ITALIA S.R.L.</t>
  </si>
  <si>
    <t>FT/2020/96</t>
  </si>
  <si>
    <t>197</t>
  </si>
  <si>
    <t>SEBERG S.R.L.</t>
  </si>
  <si>
    <t>FT/2020/98</t>
  </si>
  <si>
    <t>N45335</t>
  </si>
  <si>
    <t>FT/2020/103</t>
  </si>
  <si>
    <t>171</t>
  </si>
  <si>
    <t>PAPER-INGROS DITTA INDIVIDUALE</t>
  </si>
  <si>
    <t>FT/2020/97</t>
  </si>
  <si>
    <t>18/EL</t>
  </si>
  <si>
    <t>FT/2020/106</t>
  </si>
  <si>
    <t>004028768858</t>
  </si>
  <si>
    <t>FT/2020/99</t>
  </si>
  <si>
    <t>000210T RN</t>
  </si>
  <si>
    <t>START ROMAGNA S.P.A.</t>
  </si>
  <si>
    <t>FT/2020/109</t>
  </si>
  <si>
    <t>000059T FC</t>
  </si>
  <si>
    <t>FT/2020/110</t>
  </si>
  <si>
    <t>2020913606</t>
  </si>
  <si>
    <t>FT/2020/107</t>
  </si>
  <si>
    <t>U7300102000673</t>
  </si>
  <si>
    <t>FT/2020/108</t>
  </si>
  <si>
    <t>004035774828</t>
  </si>
  <si>
    <t>FT/2020/128</t>
  </si>
  <si>
    <t>004035774826</t>
  </si>
  <si>
    <t>FT/2020/126</t>
  </si>
  <si>
    <t>112012832979</t>
  </si>
  <si>
    <t>FT/2020/111</t>
  </si>
  <si>
    <t>ZF0000374</t>
  </si>
  <si>
    <t>FT/2020/158</t>
  </si>
  <si>
    <t>N45768</t>
  </si>
  <si>
    <t>FT/2020/120</t>
  </si>
  <si>
    <t>FATTPA 20_20</t>
  </si>
  <si>
    <t>FT/2020/114</t>
  </si>
  <si>
    <t>20/EL</t>
  </si>
  <si>
    <t>FT/2020/115</t>
  </si>
  <si>
    <t>V102/2020/278</t>
  </si>
  <si>
    <t>AZIENDA USL DELLA ROMAGNA</t>
  </si>
  <si>
    <t>FT/2020/159</t>
  </si>
  <si>
    <t>21/EL</t>
  </si>
  <si>
    <t>FT/2020/116</t>
  </si>
  <si>
    <t>2020915701</t>
  </si>
  <si>
    <t>FT/2020/117</t>
  </si>
  <si>
    <t>1369769597</t>
  </si>
  <si>
    <t>FT/2020/131</t>
  </si>
  <si>
    <t>10005675</t>
  </si>
  <si>
    <t>CLINI-LAB S.R.L.</t>
  </si>
  <si>
    <t>FT/2020/133</t>
  </si>
  <si>
    <t>004036139156</t>
  </si>
  <si>
    <t>FT/2020/130</t>
  </si>
  <si>
    <t>1011/2020</t>
  </si>
  <si>
    <t>COOPERATIVA SOCIALE QUID</t>
  </si>
  <si>
    <t>FT/2020/132</t>
  </si>
  <si>
    <t>1/PA</t>
  </si>
  <si>
    <t>ANIMP SERVIZI S.R.L.</t>
  </si>
  <si>
    <t>FT/2020/137</t>
  </si>
  <si>
    <t>U7300102000831</t>
  </si>
  <si>
    <t>FT/2020/135</t>
  </si>
  <si>
    <t>23/EL</t>
  </si>
  <si>
    <t>FT/2020/143</t>
  </si>
  <si>
    <t>10005597</t>
  </si>
  <si>
    <t>FT/2020/134</t>
  </si>
  <si>
    <t>N46388</t>
  </si>
  <si>
    <t>FT/2020/136</t>
  </si>
  <si>
    <t>199/20PA</t>
  </si>
  <si>
    <t>I.T.A. S.R.L.</t>
  </si>
  <si>
    <t>FT/2020/138</t>
  </si>
  <si>
    <t>2020916927</t>
  </si>
  <si>
    <t>FT/2020/142</t>
  </si>
  <si>
    <t>2100000050</t>
  </si>
  <si>
    <t>FT/2020/139</t>
  </si>
  <si>
    <t>540/05</t>
  </si>
  <si>
    <t>FT/2020/153</t>
  </si>
  <si>
    <t>539/05</t>
  </si>
  <si>
    <t>FT/2020/147</t>
  </si>
  <si>
    <t>543/05</t>
  </si>
  <si>
    <t>FT/2020/151</t>
  </si>
  <si>
    <t>544/05</t>
  </si>
  <si>
    <t>FT/2020/152</t>
  </si>
  <si>
    <t>541/05</t>
  </si>
  <si>
    <t>FT/2020/149</t>
  </si>
  <si>
    <t>542/05</t>
  </si>
  <si>
    <t>FT/2020/150</t>
  </si>
  <si>
    <t>545/05</t>
  </si>
  <si>
    <t>FT/2020/148</t>
  </si>
  <si>
    <t>538/05</t>
  </si>
  <si>
    <t>FT/2020/146</t>
  </si>
  <si>
    <t>1369840024</t>
  </si>
  <si>
    <t>FT/2020/144</t>
  </si>
  <si>
    <t>VE0Q6-6</t>
  </si>
  <si>
    <t>FT/2020/145</t>
  </si>
  <si>
    <t>2/4</t>
  </si>
  <si>
    <t>FT/2020/140</t>
  </si>
  <si>
    <t>004043418322</t>
  </si>
  <si>
    <t>FT/2020/141</t>
  </si>
  <si>
    <t>8101003975</t>
  </si>
  <si>
    <t>FT/2020/155</t>
  </si>
  <si>
    <t>MM20FPA00440</t>
  </si>
  <si>
    <t>FT/2020/154</t>
  </si>
  <si>
    <t>N47127</t>
  </si>
  <si>
    <t>FT/2020/156</t>
  </si>
  <si>
    <t>2800007979</t>
  </si>
  <si>
    <t>FT/2020/157</t>
  </si>
  <si>
    <t>U7300102001169</t>
  </si>
  <si>
    <t>FT/2020/160</t>
  </si>
  <si>
    <t>P284</t>
  </si>
  <si>
    <t>FT/2020/166</t>
  </si>
  <si>
    <t>U7300102001187</t>
  </si>
  <si>
    <t>FT/2020/161</t>
  </si>
  <si>
    <t>P00060</t>
  </si>
  <si>
    <t>BARBIERO S.R.L.</t>
  </si>
  <si>
    <t>FT/2020/167</t>
  </si>
  <si>
    <t>2100000058</t>
  </si>
  <si>
    <t>FT/2020/168</t>
  </si>
  <si>
    <t>2020921704</t>
  </si>
  <si>
    <t>FT/2020/164</t>
  </si>
  <si>
    <t>1369911679</t>
  </si>
  <si>
    <t>FT/2020/162</t>
  </si>
  <si>
    <t>2020921604</t>
  </si>
  <si>
    <t>FT/2020/163</t>
  </si>
  <si>
    <t>34/PA</t>
  </si>
  <si>
    <t>FT/2020/169</t>
  </si>
  <si>
    <t>FPA 128/20</t>
  </si>
  <si>
    <t>TEKNOIT S.R.L.</t>
  </si>
  <si>
    <t>FT/2020/165</t>
  </si>
  <si>
    <t>004050607485</t>
  </si>
  <si>
    <t>FT/2020/170</t>
  </si>
  <si>
    <t>N47807</t>
  </si>
  <si>
    <t>FT/2020/171</t>
  </si>
  <si>
    <t>FV20-1646</t>
  </si>
  <si>
    <t>FT/2020/172</t>
  </si>
  <si>
    <t>FV20-1647</t>
  </si>
  <si>
    <t>FT/2020/173</t>
  </si>
  <si>
    <t>RHC820</t>
  </si>
  <si>
    <t>FT/2020/178</t>
  </si>
  <si>
    <t>S1/006331</t>
  </si>
  <si>
    <t>FT/2020/180</t>
  </si>
  <si>
    <t>S1/006697</t>
  </si>
  <si>
    <t>FT/2020/181</t>
  </si>
  <si>
    <t>31/EL</t>
  </si>
  <si>
    <t>FT/2020/174</t>
  </si>
  <si>
    <t>32/EL</t>
  </si>
  <si>
    <t>FT/2020/175</t>
  </si>
  <si>
    <t>1369979752</t>
  </si>
  <si>
    <t>FT/2020/176</t>
  </si>
  <si>
    <t>004057534769</t>
  </si>
  <si>
    <t>FT/2020/177</t>
  </si>
  <si>
    <t>2020923630</t>
  </si>
  <si>
    <t>FT/2020/182</t>
  </si>
  <si>
    <t>33/EL</t>
  </si>
  <si>
    <t>FT/2020/183</t>
  </si>
  <si>
    <t>U7300102001372</t>
  </si>
  <si>
    <t>FT/2020/184</t>
  </si>
  <si>
    <t>112015354944</t>
  </si>
  <si>
    <t>FT/2020/185</t>
  </si>
  <si>
    <t>49/PA</t>
  </si>
  <si>
    <t>FT/2020/189</t>
  </si>
  <si>
    <t>N48522</t>
  </si>
  <si>
    <t>FT/2020/186</t>
  </si>
  <si>
    <t>91/A</t>
  </si>
  <si>
    <t>STAR LIFT S.R.L.</t>
  </si>
  <si>
    <t>FT/2020/210</t>
  </si>
  <si>
    <t>4600048197</t>
  </si>
  <si>
    <t>FT/2020/195</t>
  </si>
  <si>
    <t>36/EL</t>
  </si>
  <si>
    <t>FT/2020/190</t>
  </si>
  <si>
    <t>7009062656</t>
  </si>
  <si>
    <t>FT/2020/193</t>
  </si>
  <si>
    <t>2020926076</t>
  </si>
  <si>
    <t>FT/2020/191</t>
  </si>
  <si>
    <t>20110437</t>
  </si>
  <si>
    <t>CISA PRODUCTION S.R.L. UNIPERSONALE</t>
  </si>
  <si>
    <t>FT/2020/194</t>
  </si>
  <si>
    <t>1137/05</t>
  </si>
  <si>
    <t>FT/2020/198</t>
  </si>
  <si>
    <t>1130/05</t>
  </si>
  <si>
    <t>FT/2020/196</t>
  </si>
  <si>
    <t>1133/05</t>
  </si>
  <si>
    <t>FT/2020/201</t>
  </si>
  <si>
    <t>FV20-2199</t>
  </si>
  <si>
    <t>FT/2020/192</t>
  </si>
  <si>
    <t>1127/05</t>
  </si>
  <si>
    <t>FT/2020/200</t>
  </si>
  <si>
    <t>1129/05</t>
  </si>
  <si>
    <t>FT/2020/204</t>
  </si>
  <si>
    <t>1128/05</t>
  </si>
  <si>
    <t>FT/2020/199</t>
  </si>
  <si>
    <t>1134/05</t>
  </si>
  <si>
    <t>FT/2020/202</t>
  </si>
  <si>
    <t>1135/05</t>
  </si>
  <si>
    <t>FT/2020/205</t>
  </si>
  <si>
    <t>1132/05</t>
  </si>
  <si>
    <t>FT/2020/197</t>
  </si>
  <si>
    <t>1136/05</t>
  </si>
  <si>
    <t>FT/2020/206</t>
  </si>
  <si>
    <t>1131/05</t>
  </si>
  <si>
    <t>FT/2020/203</t>
  </si>
  <si>
    <t>FATTPA 30_20</t>
  </si>
  <si>
    <t>C &amp; S CONSULENZA E SELEZIONE S.R.L.</t>
  </si>
  <si>
    <t>FT/2020/208</t>
  </si>
  <si>
    <t>004069582701</t>
  </si>
  <si>
    <t>FT/2020/211</t>
  </si>
  <si>
    <t>U7300102001564</t>
  </si>
  <si>
    <t>FT/2020/207</t>
  </si>
  <si>
    <t>000406T RN</t>
  </si>
  <si>
    <t>FT/2020/209</t>
  </si>
  <si>
    <t>2800010899</t>
  </si>
  <si>
    <t>FT/2020/212</t>
  </si>
  <si>
    <t>N49348</t>
  </si>
  <si>
    <t>FT/2020/213</t>
  </si>
  <si>
    <t>31/00</t>
  </si>
  <si>
    <t>GRANDE STAZIONE SRL</t>
  </si>
  <si>
    <t>FT/2020/214</t>
  </si>
  <si>
    <t>68/31</t>
  </si>
  <si>
    <t>FT/2020/215</t>
  </si>
  <si>
    <t>P362</t>
  </si>
  <si>
    <t>FT/2020/216</t>
  </si>
  <si>
    <t>7009133765</t>
  </si>
  <si>
    <t>FT/2020/224</t>
  </si>
  <si>
    <t>FATTPA 39_20</t>
  </si>
  <si>
    <t>FT/2020/226</t>
  </si>
  <si>
    <t>6/173</t>
  </si>
  <si>
    <t>Y.U.PPIES' SERVICES SRL</t>
  </si>
  <si>
    <t>FT/2020/225</t>
  </si>
  <si>
    <t>39/EL</t>
  </si>
  <si>
    <t>FT/2020/233</t>
  </si>
  <si>
    <t>38/EL</t>
  </si>
  <si>
    <t>FT/2020/227</t>
  </si>
  <si>
    <t>19/08EL</t>
  </si>
  <si>
    <t>COMUNE DI RIMINI</t>
  </si>
  <si>
    <t>FT/2020/228</t>
  </si>
  <si>
    <t>168/PA</t>
  </si>
  <si>
    <t>ART-ER SOCIETÀ CONSORTILE PER AZIONI</t>
  </si>
  <si>
    <t>FT/2020/235</t>
  </si>
  <si>
    <t>U7300102001750</t>
  </si>
  <si>
    <t>FT/2020/229</t>
  </si>
  <si>
    <t>3195/FE</t>
  </si>
  <si>
    <t>DPS INFORMATICA S.N.C.</t>
  </si>
  <si>
    <t>FT/2020/230</t>
  </si>
  <si>
    <t>000109T FC</t>
  </si>
  <si>
    <t>FT/2020/231</t>
  </si>
  <si>
    <t>5751070693</t>
  </si>
  <si>
    <t>EDISON ENERGIA S.P.A.</t>
  </si>
  <si>
    <t>FT/2020/237</t>
  </si>
  <si>
    <t>112016717269</t>
  </si>
  <si>
    <t>FT/2020/238</t>
  </si>
  <si>
    <t>474/20PA</t>
  </si>
  <si>
    <t>FT/2020/232</t>
  </si>
  <si>
    <t>2020930642</t>
  </si>
  <si>
    <t>FT/2020/234</t>
  </si>
  <si>
    <t>N50134</t>
  </si>
  <si>
    <t>FT/2020/236</t>
  </si>
  <si>
    <t>P1/0000542</t>
  </si>
  <si>
    <t>FT/2020/240</t>
  </si>
  <si>
    <t>P1/0000541</t>
  </si>
  <si>
    <t>FT/2020/241</t>
  </si>
  <si>
    <t>502/20PA</t>
  </si>
  <si>
    <t>FT/2020/239</t>
  </si>
  <si>
    <t>50/E</t>
  </si>
  <si>
    <t>ALOISIO RICAMBI S.R.L.</t>
  </si>
  <si>
    <t>FT/2020/242</t>
  </si>
  <si>
    <t>8101000129</t>
  </si>
  <si>
    <t>TRENITALIA TPER SCARL</t>
  </si>
  <si>
    <t>FT/2020/243</t>
  </si>
  <si>
    <t>Riferimento</t>
  </si>
  <si>
    <t>Nome / Ragione sociale</t>
  </si>
  <si>
    <t>Data scadenza</t>
  </si>
  <si>
    <t>Protocollo</t>
  </si>
  <si>
    <t>Data Mandato</t>
  </si>
  <si>
    <t>Giorni per importo</t>
  </si>
  <si>
    <t>Imp. base imponibile al netto di nota credito e ritenute</t>
  </si>
  <si>
    <t>GG totali rispetto a scadenza</t>
  </si>
  <si>
    <t>Indicatore tempestività pagamenti</t>
  </si>
  <si>
    <t>TEMPESTIVITA' PAGAMENTI DAL 01.01.2020 AL 31.12.2020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</si>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</sst>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43" fontId="0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0" fillId="0" borderId="0" xfId="1" applyFont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50800</xdr:rowOff>
    </xdr:to>
    <xdr:pic>
      <xdr:nvPicPr>
        <xdr:cNvPr id="34" name="Picture 14">
          <a:extLst>
            <a:ext uri="{FF2B5EF4-FFF2-40B4-BE49-F238E27FC236}">
              <a16:creationId xmlns:a16="http://schemas.microsoft.com/office/drawing/2014/main" id="{19EE7A4E-DA20-4EFD-8DF6-26746A73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215"/>
  <sheetViews>
    <sheetView tabSelected="1" topLeftCell="A6" zoomScaleNormal="100" workbookViewId="0">
      <selection activeCell="I173" sqref="I173"/>
    </sheetView>
  </sheetViews>
  <sheetFormatPr defaultRowHeight="12.5" x14ac:dyDescent="0.25"/>
  <cols>
    <col min="1" max="1" width="15" bestFit="1" customWidth="1"/>
    <col min="2" max="2" width="18" bestFit="1" customWidth="1"/>
    <col min="3" max="3" width="64" bestFit="1" customWidth="1"/>
    <col min="4" max="4" width="13" customWidth="1"/>
    <col min="5" max="6" width="15" bestFit="1" customWidth="1"/>
    <col min="7" max="7" width="9.6328125" customWidth="1"/>
    <col min="8" max="8" width="13.7265625" customWidth="1"/>
    <col min="9" max="9" width="11" customWidth="1"/>
  </cols>
  <sheetData>
    <row r="8" spans="1:9" x14ac:dyDescent="0.25">
      <c r="C8" s="8" t="s">
        <v>472</v>
      </c>
      <c r="D8" s="8"/>
      <c r="E8" s="8"/>
    </row>
    <row r="10" spans="1:9" ht="62.5" x14ac:dyDescent="0.25">
      <c r="A10" s="6" t="s">
        <v>466</v>
      </c>
      <c r="B10" s="6" t="s">
        <v>463</v>
      </c>
      <c r="C10" s="6" t="s">
        <v>464</v>
      </c>
      <c r="D10" s="6" t="s">
        <v>469</v>
      </c>
      <c r="E10" s="6" t="s">
        <v>465</v>
      </c>
      <c r="F10" s="6" t="s">
        <v>467</v>
      </c>
      <c r="G10" s="6" t="s">
        <v>470</v>
      </c>
      <c r="H10" s="6" t="s">
        <v>468</v>
      </c>
      <c r="I10" s="6" t="s">
        <v>471</v>
      </c>
    </row>
    <row r="11" spans="1:9" x14ac:dyDescent="0.25">
      <c r="A11" t="s">
        <v>3</v>
      </c>
      <c r="B11" t="s">
        <v>0</v>
      </c>
      <c r="C11" t="s">
        <v>1</v>
      </c>
      <c r="D11" s="7">
        <v>1096.5</v>
      </c>
      <c r="E11" s="1">
        <v>43791</v>
      </c>
      <c r="F11" s="1">
        <v>43843</v>
      </c>
      <c r="G11" s="2">
        <v>52</v>
      </c>
      <c r="H11" s="7">
        <f>G11*D11</f>
        <v>57018</v>
      </c>
      <c r="I11" s="11">
        <f>H11/D$213</f>
        <v>1.3190042316143949E-2</v>
      </c>
    </row>
    <row r="12" spans="1:9" x14ac:dyDescent="0.25">
      <c r="A12" t="s">
        <v>7</v>
      </c>
      <c r="B12" t="s">
        <v>5</v>
      </c>
      <c r="C12" t="s">
        <v>6</v>
      </c>
      <c r="D12" s="7">
        <v>2502</v>
      </c>
      <c r="E12" s="1">
        <v>43965</v>
      </c>
      <c r="F12" s="1">
        <v>43945</v>
      </c>
      <c r="G12" s="2">
        <v>-20</v>
      </c>
      <c r="H12" s="7">
        <f t="shared" ref="H12:H75" si="0">G12*D12</f>
        <v>-50040</v>
      </c>
      <c r="I12" s="11">
        <f>H12/D$213</f>
        <v>-1.1575813208106968E-2</v>
      </c>
    </row>
    <row r="13" spans="1:9" x14ac:dyDescent="0.25">
      <c r="A13" t="s">
        <v>12</v>
      </c>
      <c r="B13" t="s">
        <v>10</v>
      </c>
      <c r="C13" t="s">
        <v>11</v>
      </c>
      <c r="D13" s="7">
        <v>32816.86</v>
      </c>
      <c r="E13" s="1">
        <v>43829</v>
      </c>
      <c r="F13" s="1">
        <v>43843</v>
      </c>
      <c r="G13" s="2">
        <v>14</v>
      </c>
      <c r="H13" s="7">
        <f t="shared" si="0"/>
        <v>459436.04000000004</v>
      </c>
      <c r="I13" s="11">
        <f>H13/D$213</f>
        <v>0.10628189009017511</v>
      </c>
    </row>
    <row r="14" spans="1:9" x14ac:dyDescent="0.25">
      <c r="A14" t="s">
        <v>15</v>
      </c>
      <c r="B14" t="s">
        <v>13</v>
      </c>
      <c r="C14" t="s">
        <v>14</v>
      </c>
      <c r="D14" s="7">
        <v>137</v>
      </c>
      <c r="E14" s="1">
        <v>43848</v>
      </c>
      <c r="F14" s="1">
        <v>43846</v>
      </c>
      <c r="G14" s="2">
        <v>-2</v>
      </c>
      <c r="H14" s="7">
        <f t="shared" si="0"/>
        <v>-274</v>
      </c>
      <c r="I14" s="11">
        <f>H14/D$213</f>
        <v>-6.3384748581560944E-5</v>
      </c>
    </row>
    <row r="15" spans="1:9" x14ac:dyDescent="0.25">
      <c r="A15" t="s">
        <v>18</v>
      </c>
      <c r="B15" t="s">
        <v>16</v>
      </c>
      <c r="C15" t="s">
        <v>17</v>
      </c>
      <c r="D15" s="7">
        <v>1103</v>
      </c>
      <c r="E15" s="1">
        <v>43846</v>
      </c>
      <c r="F15" s="1">
        <v>43867</v>
      </c>
      <c r="G15" s="2">
        <v>21</v>
      </c>
      <c r="H15" s="7">
        <f t="shared" si="0"/>
        <v>23163</v>
      </c>
      <c r="I15" s="11">
        <f>H15/D$213</f>
        <v>5.3583245671339277E-3</v>
      </c>
    </row>
    <row r="16" spans="1:9" x14ac:dyDescent="0.25">
      <c r="A16" t="s">
        <v>20</v>
      </c>
      <c r="B16" t="s">
        <v>19</v>
      </c>
      <c r="C16" t="s">
        <v>17</v>
      </c>
      <c r="D16" s="7">
        <v>1343</v>
      </c>
      <c r="E16" s="1">
        <v>43846</v>
      </c>
      <c r="F16" s="1">
        <v>43867</v>
      </c>
      <c r="G16" s="2">
        <v>21</v>
      </c>
      <c r="H16" s="7">
        <f t="shared" si="0"/>
        <v>28203</v>
      </c>
      <c r="I16" s="11">
        <f>H16/D$213</f>
        <v>6.5242338111159244E-3</v>
      </c>
    </row>
    <row r="17" spans="1:9" x14ac:dyDescent="0.25">
      <c r="A17" t="s">
        <v>22</v>
      </c>
      <c r="B17" t="s">
        <v>21</v>
      </c>
      <c r="C17" t="s">
        <v>4</v>
      </c>
      <c r="D17" s="7">
        <v>16039.96</v>
      </c>
      <c r="E17" s="1">
        <v>43862</v>
      </c>
      <c r="F17" s="1">
        <v>43843</v>
      </c>
      <c r="G17" s="2">
        <v>-19</v>
      </c>
      <c r="H17" s="7">
        <f t="shared" si="0"/>
        <v>-304759.24</v>
      </c>
      <c r="I17" s="11">
        <f>H17/D$213</f>
        <v>-7.0500320457326973E-2</v>
      </c>
    </row>
    <row r="18" spans="1:9" x14ac:dyDescent="0.25">
      <c r="A18" t="s">
        <v>25</v>
      </c>
      <c r="B18" t="s">
        <v>23</v>
      </c>
      <c r="C18" t="s">
        <v>24</v>
      </c>
      <c r="D18" s="7">
        <v>1599.21</v>
      </c>
      <c r="E18" s="1">
        <v>43850</v>
      </c>
      <c r="F18" s="1">
        <v>43843</v>
      </c>
      <c r="G18" s="2">
        <v>-7</v>
      </c>
      <c r="H18" s="7">
        <f t="shared" si="0"/>
        <v>-11194.470000000001</v>
      </c>
      <c r="I18" s="11">
        <f>H18/D$213</f>
        <v>-2.589630169539513E-3</v>
      </c>
    </row>
    <row r="19" spans="1:9" x14ac:dyDescent="0.25">
      <c r="A19" t="s">
        <v>27</v>
      </c>
      <c r="B19" t="s">
        <v>26</v>
      </c>
      <c r="C19" t="s">
        <v>1</v>
      </c>
      <c r="D19" s="7">
        <v>426.86</v>
      </c>
      <c r="E19" s="1">
        <v>43853</v>
      </c>
      <c r="F19" s="1">
        <v>43843</v>
      </c>
      <c r="G19" s="2">
        <v>-10</v>
      </c>
      <c r="H19" s="7">
        <f t="shared" si="0"/>
        <v>-4268.6000000000004</v>
      </c>
      <c r="I19" s="11">
        <f>H19/D$213</f>
        <v>-9.8746035691697461E-4</v>
      </c>
    </row>
    <row r="20" spans="1:9" x14ac:dyDescent="0.25">
      <c r="A20" t="s">
        <v>30</v>
      </c>
      <c r="B20" t="s">
        <v>28</v>
      </c>
      <c r="C20" t="s">
        <v>29</v>
      </c>
      <c r="D20" s="7">
        <v>7500</v>
      </c>
      <c r="E20" s="1">
        <v>43868</v>
      </c>
      <c r="F20" s="1">
        <v>43871</v>
      </c>
      <c r="G20" s="2">
        <v>3</v>
      </c>
      <c r="H20" s="7">
        <f t="shared" si="0"/>
        <v>22500</v>
      </c>
      <c r="I20" s="11">
        <f>H20/D$213</f>
        <v>5.2049519820624862E-3</v>
      </c>
    </row>
    <row r="21" spans="1:9" x14ac:dyDescent="0.25">
      <c r="A21" t="s">
        <v>33</v>
      </c>
      <c r="B21" t="s">
        <v>31</v>
      </c>
      <c r="C21" t="s">
        <v>32</v>
      </c>
      <c r="D21" s="7">
        <v>195.45</v>
      </c>
      <c r="E21" s="1">
        <v>43876</v>
      </c>
      <c r="F21" s="1">
        <v>43850</v>
      </c>
      <c r="G21" s="2">
        <v>-26</v>
      </c>
      <c r="H21" s="7">
        <f t="shared" si="0"/>
        <v>-5081.7</v>
      </c>
      <c r="I21" s="11">
        <f>H21/D$213</f>
        <v>-1.1755557549887527E-3</v>
      </c>
    </row>
    <row r="22" spans="1:9" x14ac:dyDescent="0.25">
      <c r="A22" t="s">
        <v>36</v>
      </c>
      <c r="B22" t="s">
        <v>34</v>
      </c>
      <c r="C22" t="s">
        <v>35</v>
      </c>
      <c r="D22" s="7">
        <v>10795.75</v>
      </c>
      <c r="E22" s="1">
        <v>43859</v>
      </c>
      <c r="F22" s="1">
        <v>43843</v>
      </c>
      <c r="G22" s="2">
        <v>-16</v>
      </c>
      <c r="H22" s="7">
        <f t="shared" si="0"/>
        <v>-172732</v>
      </c>
      <c r="I22" s="11">
        <f>H22/D$213</f>
        <v>-3.9958300700694102E-2</v>
      </c>
    </row>
    <row r="23" spans="1:9" x14ac:dyDescent="0.25">
      <c r="A23" t="s">
        <v>39</v>
      </c>
      <c r="B23" t="s">
        <v>37</v>
      </c>
      <c r="C23" t="s">
        <v>38</v>
      </c>
      <c r="D23" s="7">
        <v>300</v>
      </c>
      <c r="E23" s="1">
        <v>43859</v>
      </c>
      <c r="F23" s="1">
        <v>43843</v>
      </c>
      <c r="G23" s="2">
        <v>-16</v>
      </c>
      <c r="H23" s="7">
        <f t="shared" si="0"/>
        <v>-4800</v>
      </c>
      <c r="I23" s="11">
        <f>H23/D$213</f>
        <v>-1.1103897561733304E-3</v>
      </c>
    </row>
    <row r="24" spans="1:9" x14ac:dyDescent="0.25">
      <c r="A24" t="s">
        <v>42</v>
      </c>
      <c r="B24" t="s">
        <v>40</v>
      </c>
      <c r="C24" t="s">
        <v>41</v>
      </c>
      <c r="D24" s="7">
        <v>718.28</v>
      </c>
      <c r="E24" s="1">
        <v>43862</v>
      </c>
      <c r="F24" s="1">
        <v>43844</v>
      </c>
      <c r="G24" s="2">
        <v>-18</v>
      </c>
      <c r="H24" s="7">
        <f t="shared" si="0"/>
        <v>-12929.039999999999</v>
      </c>
      <c r="I24" s="11">
        <f>H24/D$213</f>
        <v>-2.990890327740674E-3</v>
      </c>
    </row>
    <row r="25" spans="1:9" x14ac:dyDescent="0.25">
      <c r="A25" t="s">
        <v>44</v>
      </c>
      <c r="B25" t="s">
        <v>43</v>
      </c>
      <c r="C25" t="s">
        <v>9</v>
      </c>
      <c r="D25" s="7">
        <f>763.45-10.27</f>
        <v>753.18000000000006</v>
      </c>
      <c r="E25" s="1">
        <v>43905</v>
      </c>
      <c r="F25" s="1">
        <v>43859</v>
      </c>
      <c r="G25" s="2">
        <v>-46</v>
      </c>
      <c r="H25" s="7">
        <f t="shared" si="0"/>
        <v>-34646.280000000006</v>
      </c>
      <c r="I25" s="11">
        <f>H25/D$213</f>
        <v>-8.0147655003151956E-3</v>
      </c>
    </row>
    <row r="26" spans="1:9" x14ac:dyDescent="0.25">
      <c r="A26" t="s">
        <v>47</v>
      </c>
      <c r="B26" t="s">
        <v>45</v>
      </c>
      <c r="C26" t="s">
        <v>46</v>
      </c>
      <c r="D26" s="7">
        <v>114528.19</v>
      </c>
      <c r="E26" s="1">
        <v>43884</v>
      </c>
      <c r="F26" s="1">
        <v>43861</v>
      </c>
      <c r="G26" s="2">
        <v>-23</v>
      </c>
      <c r="H26" s="7">
        <f t="shared" si="0"/>
        <v>-2634148.37</v>
      </c>
      <c r="I26" s="11">
        <f>H26/D$213</f>
        <v>-0.60936070131014075</v>
      </c>
    </row>
    <row r="27" spans="1:9" x14ac:dyDescent="0.25">
      <c r="A27" t="s">
        <v>50</v>
      </c>
      <c r="B27" t="s">
        <v>48</v>
      </c>
      <c r="C27" t="s">
        <v>49</v>
      </c>
      <c r="D27" s="7">
        <v>3153</v>
      </c>
      <c r="E27" s="1">
        <v>43868</v>
      </c>
      <c r="F27" s="1">
        <v>43867</v>
      </c>
      <c r="G27" s="2">
        <v>-1</v>
      </c>
      <c r="H27" s="7">
        <f t="shared" si="0"/>
        <v>-3153</v>
      </c>
      <c r="I27" s="11">
        <f>H27/D$213</f>
        <v>-7.2938727108635634E-4</v>
      </c>
    </row>
    <row r="28" spans="1:9" x14ac:dyDescent="0.25">
      <c r="A28" t="s">
        <v>53</v>
      </c>
      <c r="B28" t="s">
        <v>51</v>
      </c>
      <c r="C28" t="s">
        <v>52</v>
      </c>
      <c r="D28" s="7">
        <v>8798</v>
      </c>
      <c r="E28" s="1">
        <v>43869</v>
      </c>
      <c r="F28" s="1">
        <v>43846</v>
      </c>
      <c r="G28" s="2">
        <v>-23</v>
      </c>
      <c r="H28" s="7">
        <f t="shared" si="0"/>
        <v>-202354</v>
      </c>
      <c r="I28" s="11">
        <f>H28/D$213</f>
        <v>-4.6810793483478767E-2</v>
      </c>
    </row>
    <row r="29" spans="1:9" x14ac:dyDescent="0.25">
      <c r="A29" t="s">
        <v>55</v>
      </c>
      <c r="B29" t="s">
        <v>54</v>
      </c>
      <c r="C29" t="s">
        <v>24</v>
      </c>
      <c r="D29" s="7">
        <v>3318.02</v>
      </c>
      <c r="E29" s="1">
        <v>43869</v>
      </c>
      <c r="F29" s="1">
        <v>43843</v>
      </c>
      <c r="G29" s="2">
        <v>-26</v>
      </c>
      <c r="H29" s="7">
        <f t="shared" si="0"/>
        <v>-86268.52</v>
      </c>
      <c r="I29" s="11">
        <f>H29/D$213</f>
        <v>-1.9956600185048766E-2</v>
      </c>
    </row>
    <row r="30" spans="1:9" x14ac:dyDescent="0.25">
      <c r="A30" t="s">
        <v>58</v>
      </c>
      <c r="B30" t="s">
        <v>56</v>
      </c>
      <c r="C30" t="s">
        <v>57</v>
      </c>
      <c r="D30" s="7">
        <v>21275</v>
      </c>
      <c r="E30" s="1">
        <v>43920</v>
      </c>
      <c r="F30" s="1">
        <v>43851</v>
      </c>
      <c r="G30" s="2">
        <v>-69</v>
      </c>
      <c r="H30" s="7">
        <f t="shared" si="0"/>
        <v>-1467975</v>
      </c>
      <c r="I30" s="11">
        <f>H30/D$213</f>
        <v>-0.33958841714969679</v>
      </c>
    </row>
    <row r="31" spans="1:9" x14ac:dyDescent="0.25">
      <c r="A31" t="s">
        <v>61</v>
      </c>
      <c r="B31" t="s">
        <v>59</v>
      </c>
      <c r="C31" t="s">
        <v>60</v>
      </c>
      <c r="D31" s="7">
        <v>2353.38</v>
      </c>
      <c r="E31" s="1">
        <v>43876</v>
      </c>
      <c r="F31" s="1">
        <v>43850</v>
      </c>
      <c r="G31" s="2">
        <v>-26</v>
      </c>
      <c r="H31" s="7">
        <f t="shared" si="0"/>
        <v>-61187.880000000005</v>
      </c>
      <c r="I31" s="11">
        <f>H31/D$213</f>
        <v>-1.4154665657075625E-2</v>
      </c>
    </row>
    <row r="32" spans="1:9" x14ac:dyDescent="0.25">
      <c r="A32" t="s">
        <v>63</v>
      </c>
      <c r="B32" t="s">
        <v>62</v>
      </c>
      <c r="C32" t="s">
        <v>4</v>
      </c>
      <c r="D32" s="7">
        <v>13595.88</v>
      </c>
      <c r="E32" s="1">
        <v>43881</v>
      </c>
      <c r="F32" s="1">
        <v>43851</v>
      </c>
      <c r="G32" s="2">
        <v>-30</v>
      </c>
      <c r="H32" s="7">
        <f t="shared" si="0"/>
        <v>-407876.39999999997</v>
      </c>
      <c r="I32" s="11">
        <f>H32/D$213</f>
        <v>-9.4354536738511616E-2</v>
      </c>
    </row>
    <row r="33" spans="1:9" x14ac:dyDescent="0.25">
      <c r="A33" t="s">
        <v>66</v>
      </c>
      <c r="B33" t="s">
        <v>64</v>
      </c>
      <c r="C33" t="s">
        <v>65</v>
      </c>
      <c r="D33" s="7">
        <v>237091.95</v>
      </c>
      <c r="E33" s="1">
        <v>43881</v>
      </c>
      <c r="F33" s="1">
        <v>43872</v>
      </c>
      <c r="G33" s="2">
        <v>-9</v>
      </c>
      <c r="H33" s="7">
        <f t="shared" si="0"/>
        <v>-2133827.5500000003</v>
      </c>
      <c r="I33" s="11">
        <f>H33/D$213</f>
        <v>-0.49362088603342402</v>
      </c>
    </row>
    <row r="34" spans="1:9" x14ac:dyDescent="0.25">
      <c r="A34" t="s">
        <v>69</v>
      </c>
      <c r="B34" t="s">
        <v>67</v>
      </c>
      <c r="C34" t="s">
        <v>68</v>
      </c>
      <c r="D34" s="7">
        <v>72633.59</v>
      </c>
      <c r="E34" s="1">
        <v>43882</v>
      </c>
      <c r="F34" s="1">
        <v>43872</v>
      </c>
      <c r="G34" s="2">
        <v>-10</v>
      </c>
      <c r="H34" s="7">
        <f t="shared" si="0"/>
        <v>-726335.89999999991</v>
      </c>
      <c r="I34" s="11">
        <f>H34/D$213</f>
        <v>-0.16802415477102842</v>
      </c>
    </row>
    <row r="35" spans="1:9" x14ac:dyDescent="0.25">
      <c r="A35" t="s">
        <v>72</v>
      </c>
      <c r="B35" t="s">
        <v>70</v>
      </c>
      <c r="C35" t="s">
        <v>71</v>
      </c>
      <c r="D35" s="7">
        <v>3410</v>
      </c>
      <c r="E35" s="1">
        <v>43883</v>
      </c>
      <c r="F35" s="1">
        <v>43866</v>
      </c>
      <c r="G35" s="2">
        <v>-17</v>
      </c>
      <c r="H35" s="7">
        <f t="shared" si="0"/>
        <v>-57970</v>
      </c>
      <c r="I35" s="11">
        <f>H35/D$213</f>
        <v>-1.3410269617784992E-2</v>
      </c>
    </row>
    <row r="36" spans="1:9" x14ac:dyDescent="0.25">
      <c r="A36" t="s">
        <v>75</v>
      </c>
      <c r="B36" t="s">
        <v>73</v>
      </c>
      <c r="C36" t="s">
        <v>74</v>
      </c>
      <c r="D36" s="7">
        <v>60.94</v>
      </c>
      <c r="E36" s="1">
        <v>43888</v>
      </c>
      <c r="F36" s="1">
        <v>43881</v>
      </c>
      <c r="G36" s="2">
        <v>-7</v>
      </c>
      <c r="H36" s="7">
        <f t="shared" si="0"/>
        <v>-426.58</v>
      </c>
      <c r="I36" s="11">
        <f>H36/D$213</f>
        <v>-9.8681262955920682E-5</v>
      </c>
    </row>
    <row r="37" spans="1:9" x14ac:dyDescent="0.25">
      <c r="A37" t="s">
        <v>77</v>
      </c>
      <c r="B37" t="s">
        <v>8</v>
      </c>
      <c r="C37" t="s">
        <v>76</v>
      </c>
      <c r="D37" s="7">
        <v>16119</v>
      </c>
      <c r="E37" s="1">
        <v>43884</v>
      </c>
      <c r="F37" s="1">
        <v>43871</v>
      </c>
      <c r="G37" s="2">
        <v>-13</v>
      </c>
      <c r="H37" s="7">
        <f t="shared" si="0"/>
        <v>-209547</v>
      </c>
      <c r="I37" s="11">
        <f>H37/D$213</f>
        <v>-4.8474758799344347E-2</v>
      </c>
    </row>
    <row r="38" spans="1:9" x14ac:dyDescent="0.25">
      <c r="A38" t="s">
        <v>79</v>
      </c>
      <c r="B38" t="s">
        <v>78</v>
      </c>
      <c r="C38" t="s">
        <v>65</v>
      </c>
      <c r="D38" s="7">
        <v>128328.27</v>
      </c>
      <c r="E38" s="1">
        <v>43888</v>
      </c>
      <c r="F38" s="1">
        <v>43880</v>
      </c>
      <c r="G38" s="2">
        <v>-8</v>
      </c>
      <c r="H38" s="7">
        <f t="shared" si="0"/>
        <v>-1026626.16</v>
      </c>
      <c r="I38" s="11">
        <f>H38/D$213</f>
        <v>-0.23749066072574218</v>
      </c>
    </row>
    <row r="39" spans="1:9" x14ac:dyDescent="0.25">
      <c r="A39" t="s">
        <v>81</v>
      </c>
      <c r="B39" t="s">
        <v>80</v>
      </c>
      <c r="C39" t="s">
        <v>74</v>
      </c>
      <c r="D39" s="7">
        <v>438.79</v>
      </c>
      <c r="E39" s="1">
        <v>43888</v>
      </c>
      <c r="F39" s="1">
        <v>43881</v>
      </c>
      <c r="G39" s="2">
        <v>-7</v>
      </c>
      <c r="H39" s="7">
        <f t="shared" si="0"/>
        <v>-3071.53</v>
      </c>
      <c r="I39" s="11">
        <f>H39/D$213</f>
        <v>-7.1054071828730622E-4</v>
      </c>
    </row>
    <row r="40" spans="1:9" x14ac:dyDescent="0.25">
      <c r="A40" t="s">
        <v>83</v>
      </c>
      <c r="B40" t="s">
        <v>82</v>
      </c>
      <c r="C40" t="s">
        <v>74</v>
      </c>
      <c r="D40" s="7">
        <v>60.94</v>
      </c>
      <c r="E40" s="1">
        <v>43888</v>
      </c>
      <c r="F40" s="1">
        <v>43881</v>
      </c>
      <c r="G40" s="2">
        <v>-7</v>
      </c>
      <c r="H40" s="7">
        <f t="shared" si="0"/>
        <v>-426.58</v>
      </c>
      <c r="I40" s="11">
        <f>H40/D$213</f>
        <v>-9.8681262955920682E-5</v>
      </c>
    </row>
    <row r="41" spans="1:9" x14ac:dyDescent="0.25">
      <c r="A41" t="s">
        <v>86</v>
      </c>
      <c r="B41" t="s">
        <v>84</v>
      </c>
      <c r="C41" t="s">
        <v>85</v>
      </c>
      <c r="D41" s="7">
        <v>534.73</v>
      </c>
      <c r="E41" s="1">
        <v>43895</v>
      </c>
      <c r="F41" s="1">
        <v>43871</v>
      </c>
      <c r="G41" s="2">
        <v>-24</v>
      </c>
      <c r="H41" s="7">
        <f t="shared" si="0"/>
        <v>-12833.52</v>
      </c>
      <c r="I41" s="11">
        <f>H41/D$213</f>
        <v>-2.9687935715928247E-3</v>
      </c>
    </row>
    <row r="42" spans="1:9" x14ac:dyDescent="0.25">
      <c r="A42" t="s">
        <v>89</v>
      </c>
      <c r="B42" t="s">
        <v>87</v>
      </c>
      <c r="C42" t="s">
        <v>88</v>
      </c>
      <c r="D42" s="7">
        <v>493520</v>
      </c>
      <c r="E42" s="1">
        <v>43888</v>
      </c>
      <c r="F42" s="1">
        <v>43880</v>
      </c>
      <c r="G42" s="2">
        <v>-8</v>
      </c>
      <c r="H42" s="7">
        <f t="shared" si="0"/>
        <v>-3948160</v>
      </c>
      <c r="I42" s="11">
        <f>H42/D$213</f>
        <v>-0.91333258744443668</v>
      </c>
    </row>
    <row r="43" spans="1:9" x14ac:dyDescent="0.25">
      <c r="A43" t="s">
        <v>91</v>
      </c>
      <c r="B43" t="s">
        <v>90</v>
      </c>
      <c r="C43" t="s">
        <v>17</v>
      </c>
      <c r="D43" s="7">
        <v>240</v>
      </c>
      <c r="E43" s="1">
        <v>43889</v>
      </c>
      <c r="F43" s="1">
        <v>43875</v>
      </c>
      <c r="G43" s="2">
        <v>-14</v>
      </c>
      <c r="H43" s="7">
        <f t="shared" si="0"/>
        <v>-3360</v>
      </c>
      <c r="I43" s="11">
        <f>H43/D$213</f>
        <v>-7.772728293213313E-4</v>
      </c>
    </row>
    <row r="44" spans="1:9" x14ac:dyDescent="0.25">
      <c r="A44" t="s">
        <v>93</v>
      </c>
      <c r="B44" t="s">
        <v>92</v>
      </c>
      <c r="C44" t="s">
        <v>17</v>
      </c>
      <c r="D44" s="7">
        <v>144</v>
      </c>
      <c r="E44" s="1">
        <v>43889</v>
      </c>
      <c r="F44" s="1">
        <v>43875</v>
      </c>
      <c r="G44" s="2">
        <v>-14</v>
      </c>
      <c r="H44" s="7">
        <f t="shared" si="0"/>
        <v>-2016</v>
      </c>
      <c r="I44" s="11">
        <f>H44/D$213</f>
        <v>-4.6636369759279876E-4</v>
      </c>
    </row>
    <row r="45" spans="1:9" x14ac:dyDescent="0.25">
      <c r="A45" t="s">
        <v>96</v>
      </c>
      <c r="B45" t="s">
        <v>94</v>
      </c>
      <c r="C45" t="s">
        <v>95</v>
      </c>
      <c r="D45" s="7">
        <v>22885</v>
      </c>
      <c r="E45" s="1">
        <v>43889</v>
      </c>
      <c r="F45" s="1">
        <v>43875</v>
      </c>
      <c r="G45" s="2">
        <v>-14</v>
      </c>
      <c r="H45" s="7">
        <f t="shared" si="0"/>
        <v>-320390</v>
      </c>
      <c r="I45" s="11">
        <f>H45/D$213</f>
        <v>-7.4116202912577769E-2</v>
      </c>
    </row>
    <row r="46" spans="1:9" x14ac:dyDescent="0.25">
      <c r="A46" t="s">
        <v>99</v>
      </c>
      <c r="B46" t="s">
        <v>97</v>
      </c>
      <c r="C46" t="s">
        <v>98</v>
      </c>
      <c r="D46" s="7">
        <v>148.38</v>
      </c>
      <c r="E46" s="1">
        <v>43890</v>
      </c>
      <c r="F46" s="1">
        <v>43880</v>
      </c>
      <c r="G46" s="2">
        <v>-10</v>
      </c>
      <c r="H46" s="7">
        <f t="shared" si="0"/>
        <v>-1483.8</v>
      </c>
      <c r="I46" s="11">
        <f>H46/D$213</f>
        <v>-3.4324923337708074E-4</v>
      </c>
    </row>
    <row r="47" spans="1:9" x14ac:dyDescent="0.25">
      <c r="A47" t="s">
        <v>102</v>
      </c>
      <c r="B47" t="s">
        <v>100</v>
      </c>
      <c r="C47" t="s">
        <v>101</v>
      </c>
      <c r="D47" s="7">
        <v>12978</v>
      </c>
      <c r="E47" s="1">
        <v>43894</v>
      </c>
      <c r="F47" s="1">
        <v>43880</v>
      </c>
      <c r="G47" s="2">
        <v>-14</v>
      </c>
      <c r="H47" s="7">
        <f t="shared" si="0"/>
        <v>-181692</v>
      </c>
      <c r="I47" s="11">
        <f>H47/D$213</f>
        <v>-4.2031028245550987E-2</v>
      </c>
    </row>
    <row r="48" spans="1:9" x14ac:dyDescent="0.25">
      <c r="A48" t="s">
        <v>104</v>
      </c>
      <c r="B48" t="s">
        <v>103</v>
      </c>
      <c r="C48" t="s">
        <v>9</v>
      </c>
      <c r="D48" s="7">
        <v>733.18</v>
      </c>
      <c r="E48" s="1">
        <v>43935</v>
      </c>
      <c r="F48" s="1">
        <v>43901</v>
      </c>
      <c r="G48" s="2">
        <v>-34</v>
      </c>
      <c r="H48" s="7">
        <f t="shared" si="0"/>
        <v>-24928.12</v>
      </c>
      <c r="I48" s="11">
        <f>H48/D$213</f>
        <v>-5.7666518934707334E-3</v>
      </c>
    </row>
    <row r="49" spans="1:9" x14ac:dyDescent="0.25">
      <c r="A49" t="s">
        <v>106</v>
      </c>
      <c r="B49" t="s">
        <v>105</v>
      </c>
      <c r="C49" t="s">
        <v>52</v>
      </c>
      <c r="D49" s="7">
        <v>5810</v>
      </c>
      <c r="E49" s="1">
        <v>43895</v>
      </c>
      <c r="F49" s="1">
        <v>43880</v>
      </c>
      <c r="G49" s="2">
        <v>-15</v>
      </c>
      <c r="H49" s="7">
        <f t="shared" si="0"/>
        <v>-87150</v>
      </c>
      <c r="I49" s="11">
        <f>H49/D$213</f>
        <v>-2.0160514010522029E-2</v>
      </c>
    </row>
    <row r="50" spans="1:9" x14ac:dyDescent="0.25">
      <c r="A50" t="s">
        <v>108</v>
      </c>
      <c r="B50" t="s">
        <v>107</v>
      </c>
      <c r="C50" t="s">
        <v>60</v>
      </c>
      <c r="D50" s="7">
        <v>2802.28</v>
      </c>
      <c r="E50" s="1">
        <v>43872</v>
      </c>
      <c r="F50" s="1">
        <v>43875</v>
      </c>
      <c r="G50" s="2">
        <v>3</v>
      </c>
      <c r="H50" s="7">
        <f t="shared" si="0"/>
        <v>8406.84</v>
      </c>
      <c r="I50" s="11">
        <f>H50/D$213</f>
        <v>1.9447643787058751E-3</v>
      </c>
    </row>
    <row r="51" spans="1:9" x14ac:dyDescent="0.25">
      <c r="A51" t="s">
        <v>111</v>
      </c>
      <c r="B51" t="s">
        <v>109</v>
      </c>
      <c r="C51" t="s">
        <v>110</v>
      </c>
      <c r="D51" s="7">
        <v>145.79</v>
      </c>
      <c r="E51" s="1">
        <v>43899</v>
      </c>
      <c r="F51" s="1">
        <v>43882</v>
      </c>
      <c r="G51" s="2">
        <v>-17</v>
      </c>
      <c r="H51" s="7">
        <f t="shared" si="0"/>
        <v>-2478.4299999999998</v>
      </c>
      <c r="I51" s="11">
        <f>H51/D$213</f>
        <v>-5.7333818404013898E-4</v>
      </c>
    </row>
    <row r="52" spans="1:9" x14ac:dyDescent="0.25">
      <c r="A52" t="s">
        <v>114</v>
      </c>
      <c r="B52" t="s">
        <v>112</v>
      </c>
      <c r="C52" t="s">
        <v>113</v>
      </c>
      <c r="D52" s="7">
        <v>1626.88</v>
      </c>
      <c r="E52" s="1">
        <v>43905</v>
      </c>
      <c r="F52" s="1">
        <v>43893</v>
      </c>
      <c r="G52" s="2">
        <v>-12</v>
      </c>
      <c r="H52" s="7">
        <f t="shared" si="0"/>
        <v>-19522.560000000001</v>
      </c>
      <c r="I52" s="11">
        <f>H52/D$213-0.01</f>
        <v>-1.4516177216308171E-2</v>
      </c>
    </row>
    <row r="53" spans="1:9" x14ac:dyDescent="0.25">
      <c r="A53" t="s">
        <v>116</v>
      </c>
      <c r="B53" t="s">
        <v>115</v>
      </c>
      <c r="C53" t="s">
        <v>74</v>
      </c>
      <c r="D53" s="7">
        <v>658.19</v>
      </c>
      <c r="E53" s="1">
        <v>43908</v>
      </c>
      <c r="F53" s="1">
        <v>43881</v>
      </c>
      <c r="G53" s="2">
        <v>-27</v>
      </c>
      <c r="H53" s="7">
        <f t="shared" si="0"/>
        <v>-17771.13</v>
      </c>
      <c r="I53" s="11">
        <f>H53/D$213</f>
        <v>-4.1110168140884498E-3</v>
      </c>
    </row>
    <row r="54" spans="1:9" x14ac:dyDescent="0.25">
      <c r="A54" t="s">
        <v>118</v>
      </c>
      <c r="B54" t="s">
        <v>117</v>
      </c>
      <c r="C54" t="s">
        <v>74</v>
      </c>
      <c r="D54" s="7">
        <v>280.68</v>
      </c>
      <c r="E54" s="1">
        <v>43908</v>
      </c>
      <c r="F54" s="1">
        <v>43881</v>
      </c>
      <c r="G54" s="2">
        <v>-27</v>
      </c>
      <c r="H54" s="7">
        <f t="shared" si="0"/>
        <v>-7578.3600000000006</v>
      </c>
      <c r="I54" s="11">
        <f>H54/D$213</f>
        <v>-1.7531111067903584E-3</v>
      </c>
    </row>
    <row r="55" spans="1:9" x14ac:dyDescent="0.25">
      <c r="A55" t="s">
        <v>120</v>
      </c>
      <c r="B55" t="s">
        <v>119</v>
      </c>
      <c r="C55" t="s">
        <v>4</v>
      </c>
      <c r="D55" s="7">
        <f>19048.48-295.92-589.84-27.4-306.88-389.08-5.48</f>
        <v>17433.879999999997</v>
      </c>
      <c r="E55" s="1">
        <v>43909</v>
      </c>
      <c r="F55" s="1">
        <v>43894</v>
      </c>
      <c r="G55" s="2">
        <v>-15</v>
      </c>
      <c r="H55" s="7">
        <f t="shared" si="0"/>
        <v>-261508.19999999995</v>
      </c>
      <c r="I55" s="11">
        <f>H55/D$213</f>
        <v>-6.049500550735968E-2</v>
      </c>
    </row>
    <row r="56" spans="1:9" x14ac:dyDescent="0.25">
      <c r="A56" t="s">
        <v>122</v>
      </c>
      <c r="B56" t="s">
        <v>121</v>
      </c>
      <c r="C56" t="s">
        <v>98</v>
      </c>
      <c r="D56" s="7">
        <v>368.67</v>
      </c>
      <c r="E56" s="1">
        <v>43910</v>
      </c>
      <c r="F56" s="1">
        <v>43941</v>
      </c>
      <c r="G56" s="2">
        <v>31</v>
      </c>
      <c r="H56" s="7">
        <f t="shared" si="0"/>
        <v>11428.77</v>
      </c>
      <c r="I56" s="11">
        <f>H56/D$213</f>
        <v>2.6438310695127234E-3</v>
      </c>
    </row>
    <row r="57" spans="1:9" x14ac:dyDescent="0.25">
      <c r="A57" t="s">
        <v>124</v>
      </c>
      <c r="B57" t="s">
        <v>123</v>
      </c>
      <c r="C57" t="s">
        <v>88</v>
      </c>
      <c r="D57" s="7">
        <v>19793.099999999999</v>
      </c>
      <c r="E57" s="1">
        <v>43918</v>
      </c>
      <c r="F57" s="1">
        <v>43899</v>
      </c>
      <c r="G57" s="2">
        <v>-19</v>
      </c>
      <c r="H57" s="7">
        <f t="shared" si="0"/>
        <v>-376068.89999999997</v>
      </c>
      <c r="I57" s="11">
        <f>H57/D$213</f>
        <v>-8.6996469619869274E-2</v>
      </c>
    </row>
    <row r="58" spans="1:9" x14ac:dyDescent="0.25">
      <c r="A58" t="s">
        <v>126</v>
      </c>
      <c r="B58" t="s">
        <v>125</v>
      </c>
      <c r="C58" t="s">
        <v>9</v>
      </c>
      <c r="D58" s="7">
        <v>674.36</v>
      </c>
      <c r="E58" s="1">
        <v>43959</v>
      </c>
      <c r="F58" s="1">
        <v>43901</v>
      </c>
      <c r="G58" s="2">
        <v>-58</v>
      </c>
      <c r="H58" s="7">
        <f t="shared" si="0"/>
        <v>-39112.879999999997</v>
      </c>
      <c r="I58" s="11">
        <f>H58/D$213</f>
        <v>-9.0480294346743182E-3</v>
      </c>
    </row>
    <row r="59" spans="1:9" x14ac:dyDescent="0.25">
      <c r="A59" t="s">
        <v>129</v>
      </c>
      <c r="B59" t="s">
        <v>127</v>
      </c>
      <c r="C59" t="s">
        <v>128</v>
      </c>
      <c r="D59" s="7">
        <v>80.3</v>
      </c>
      <c r="E59" s="1">
        <v>43925</v>
      </c>
      <c r="F59" s="1">
        <v>43924</v>
      </c>
      <c r="G59" s="2">
        <v>-1</v>
      </c>
      <c r="H59" s="7">
        <f t="shared" si="0"/>
        <v>-80.3</v>
      </c>
      <c r="I59" s="11">
        <f>H59/D$213</f>
        <v>-1.8575895295983004E-5</v>
      </c>
    </row>
    <row r="60" spans="1:9" x14ac:dyDescent="0.25">
      <c r="A60" t="s">
        <v>131</v>
      </c>
      <c r="B60" t="s">
        <v>130</v>
      </c>
      <c r="C60" t="s">
        <v>4</v>
      </c>
      <c r="D60" s="7">
        <f>27087.64-22128.24-1554.32</f>
        <v>3405.0799999999981</v>
      </c>
      <c r="E60" s="1">
        <v>43957</v>
      </c>
      <c r="F60" s="1">
        <v>43935</v>
      </c>
      <c r="G60" s="2">
        <v>-22</v>
      </c>
      <c r="H60" s="7">
        <f t="shared" si="0"/>
        <v>-74911.759999999951</v>
      </c>
      <c r="I60" s="11">
        <f>H60/D$213</f>
        <v>-1.7329427275190622E-2</v>
      </c>
    </row>
    <row r="61" spans="1:9" x14ac:dyDescent="0.25">
      <c r="A61" t="s">
        <v>134</v>
      </c>
      <c r="B61" t="s">
        <v>132</v>
      </c>
      <c r="C61" t="s">
        <v>133</v>
      </c>
      <c r="D61" s="7">
        <v>200</v>
      </c>
      <c r="E61" s="1">
        <v>43926</v>
      </c>
      <c r="F61" s="1">
        <v>43910</v>
      </c>
      <c r="G61" s="2">
        <v>-16</v>
      </c>
      <c r="H61" s="7">
        <f t="shared" si="0"/>
        <v>-3200</v>
      </c>
      <c r="I61" s="11">
        <f>H61/D$213</f>
        <v>-7.4025983744888688E-4</v>
      </c>
    </row>
    <row r="62" spans="1:9" x14ac:dyDescent="0.25">
      <c r="A62" t="s">
        <v>137</v>
      </c>
      <c r="B62" t="s">
        <v>135</v>
      </c>
      <c r="C62" t="s">
        <v>136</v>
      </c>
      <c r="D62" s="7">
        <v>2500</v>
      </c>
      <c r="E62" s="1">
        <v>43927</v>
      </c>
      <c r="F62" s="1">
        <v>43875</v>
      </c>
      <c r="G62" s="2">
        <v>-52</v>
      </c>
      <c r="H62" s="7">
        <f t="shared" si="0"/>
        <v>-130000</v>
      </c>
      <c r="I62" s="11">
        <f>H62/D$213</f>
        <v>-3.0073055896361032E-2</v>
      </c>
    </row>
    <row r="63" spans="1:9" x14ac:dyDescent="0.25">
      <c r="A63" t="s">
        <v>139</v>
      </c>
      <c r="B63" t="s">
        <v>138</v>
      </c>
      <c r="C63" t="s">
        <v>60</v>
      </c>
      <c r="D63" s="7">
        <v>1965.8</v>
      </c>
      <c r="E63" s="1">
        <v>43929</v>
      </c>
      <c r="F63" s="1">
        <v>43902</v>
      </c>
      <c r="G63" s="2">
        <v>-27</v>
      </c>
      <c r="H63" s="7">
        <f t="shared" si="0"/>
        <v>-53076.6</v>
      </c>
      <c r="I63" s="11">
        <f>H63/D$213</f>
        <v>-1.2278273527606121E-2</v>
      </c>
    </row>
    <row r="64" spans="1:9" x14ac:dyDescent="0.25">
      <c r="A64" t="s">
        <v>141</v>
      </c>
      <c r="B64" t="s">
        <v>140</v>
      </c>
      <c r="C64" t="s">
        <v>136</v>
      </c>
      <c r="D64" s="7">
        <v>3500</v>
      </c>
      <c r="E64" s="1">
        <v>43932</v>
      </c>
      <c r="F64" s="1">
        <v>43924</v>
      </c>
      <c r="G64" s="2">
        <v>-8</v>
      </c>
      <c r="H64" s="7">
        <f t="shared" si="0"/>
        <v>-28000</v>
      </c>
      <c r="I64" s="11">
        <f>H64/D$213</f>
        <v>-6.4772735776777602E-3</v>
      </c>
    </row>
    <row r="65" spans="1:9" x14ac:dyDescent="0.25">
      <c r="A65" t="s">
        <v>144</v>
      </c>
      <c r="B65" t="s">
        <v>142</v>
      </c>
      <c r="C65" t="s">
        <v>143</v>
      </c>
      <c r="D65" s="7">
        <v>250</v>
      </c>
      <c r="E65" s="1">
        <v>43933</v>
      </c>
      <c r="F65" s="1">
        <v>43920</v>
      </c>
      <c r="G65" s="2">
        <v>-13</v>
      </c>
      <c r="H65" s="7">
        <f t="shared" si="0"/>
        <v>-3250</v>
      </c>
      <c r="I65" s="11">
        <f>H65/D$213</f>
        <v>-7.5182639740902575E-4</v>
      </c>
    </row>
    <row r="66" spans="1:9" x14ac:dyDescent="0.25">
      <c r="A66" t="s">
        <v>146</v>
      </c>
      <c r="B66" t="s">
        <v>145</v>
      </c>
      <c r="C66" t="s">
        <v>85</v>
      </c>
      <c r="D66" s="7">
        <v>280.94</v>
      </c>
      <c r="E66" s="1">
        <v>43937</v>
      </c>
      <c r="F66" s="1">
        <v>44000</v>
      </c>
      <c r="G66" s="2">
        <v>63</v>
      </c>
      <c r="H66" s="7">
        <f t="shared" si="0"/>
        <v>17699.22</v>
      </c>
      <c r="I66" s="11">
        <f>H66/D$213</f>
        <v>4.0943817875537776E-3</v>
      </c>
    </row>
    <row r="67" spans="1:9" x14ac:dyDescent="0.25">
      <c r="A67" t="s">
        <v>148</v>
      </c>
      <c r="B67" t="s">
        <v>147</v>
      </c>
      <c r="C67" t="s">
        <v>32</v>
      </c>
      <c r="D67" s="7">
        <v>1626.36</v>
      </c>
      <c r="E67" s="1">
        <v>43937</v>
      </c>
      <c r="F67" s="1">
        <v>43910</v>
      </c>
      <c r="G67" s="2">
        <v>-27</v>
      </c>
      <c r="H67" s="7">
        <f t="shared" si="0"/>
        <v>-43911.719999999994</v>
      </c>
      <c r="I67" s="11">
        <f>H67/D$213</f>
        <v>-1.0158150846656572E-2</v>
      </c>
    </row>
    <row r="68" spans="1:9" x14ac:dyDescent="0.25">
      <c r="A68" t="s">
        <v>150</v>
      </c>
      <c r="B68" t="s">
        <v>149</v>
      </c>
      <c r="C68" t="s">
        <v>98</v>
      </c>
      <c r="D68" s="7">
        <v>914.56</v>
      </c>
      <c r="E68" s="1">
        <v>43938</v>
      </c>
      <c r="F68" s="1">
        <v>43910</v>
      </c>
      <c r="G68" s="2">
        <v>-28</v>
      </c>
      <c r="H68" s="7">
        <f t="shared" si="0"/>
        <v>-25607.68</v>
      </c>
      <c r="I68" s="11">
        <f>H68/D$213</f>
        <v>-5.9238553232009725E-3</v>
      </c>
    </row>
    <row r="69" spans="1:9" x14ac:dyDescent="0.25">
      <c r="A69" t="s">
        <v>152</v>
      </c>
      <c r="B69" t="s">
        <v>151</v>
      </c>
      <c r="C69" t="s">
        <v>4</v>
      </c>
      <c r="D69" s="7">
        <v>19475.919999999998</v>
      </c>
      <c r="E69" s="1">
        <v>43944</v>
      </c>
      <c r="F69" s="1">
        <v>43924</v>
      </c>
      <c r="G69" s="2">
        <v>-20</v>
      </c>
      <c r="H69" s="7">
        <f t="shared" si="0"/>
        <v>-389518.39999999997</v>
      </c>
      <c r="I69" s="11">
        <f>H69/D$213</f>
        <v>-9.0107758583547026E-2</v>
      </c>
    </row>
    <row r="70" spans="1:9" x14ac:dyDescent="0.25">
      <c r="A70" t="s">
        <v>154</v>
      </c>
      <c r="B70" t="s">
        <v>153</v>
      </c>
      <c r="C70" t="s">
        <v>32</v>
      </c>
      <c r="D70" s="7">
        <v>453.64</v>
      </c>
      <c r="E70" s="1">
        <v>43943</v>
      </c>
      <c r="F70" s="1">
        <v>43924</v>
      </c>
      <c r="G70" s="2">
        <v>-19</v>
      </c>
      <c r="H70" s="7">
        <f t="shared" si="0"/>
        <v>-8619.16</v>
      </c>
      <c r="I70" s="11">
        <f>H70/D$213</f>
        <v>-1.9938806189206087E-3</v>
      </c>
    </row>
    <row r="71" spans="1:9" x14ac:dyDescent="0.25">
      <c r="A71" t="s">
        <v>156</v>
      </c>
      <c r="B71" t="s">
        <v>155</v>
      </c>
      <c r="C71" t="s">
        <v>24</v>
      </c>
      <c r="D71" s="7">
        <v>97.69</v>
      </c>
      <c r="E71" s="1">
        <v>43945</v>
      </c>
      <c r="F71" s="1">
        <v>43928</v>
      </c>
      <c r="G71" s="2">
        <v>-17</v>
      </c>
      <c r="H71" s="7">
        <f t="shared" si="0"/>
        <v>-1660.73</v>
      </c>
      <c r="I71" s="11">
        <f>H71/D$213</f>
        <v>-3.8417866245202812E-4</v>
      </c>
    </row>
    <row r="72" spans="1:9" x14ac:dyDescent="0.25">
      <c r="A72" t="s">
        <v>158</v>
      </c>
      <c r="B72" t="s">
        <v>157</v>
      </c>
      <c r="C72" t="s">
        <v>24</v>
      </c>
      <c r="D72" s="7">
        <v>75.08</v>
      </c>
      <c r="E72" s="1">
        <v>43945</v>
      </c>
      <c r="F72" s="1">
        <v>43928</v>
      </c>
      <c r="G72" s="2">
        <v>-17</v>
      </c>
      <c r="H72" s="7">
        <f t="shared" si="0"/>
        <v>-1276.3599999999999</v>
      </c>
      <c r="I72" s="11">
        <f>H72/D$213</f>
        <v>-2.9526188941445664E-4</v>
      </c>
    </row>
    <row r="73" spans="1:9" x14ac:dyDescent="0.25">
      <c r="A73" t="s">
        <v>161</v>
      </c>
      <c r="B73" t="s">
        <v>159</v>
      </c>
      <c r="C73" t="s">
        <v>160</v>
      </c>
      <c r="D73" s="7">
        <v>23795.97</v>
      </c>
      <c r="E73" s="1">
        <v>43982</v>
      </c>
      <c r="F73" s="1">
        <v>43928</v>
      </c>
      <c r="G73" s="2">
        <v>-54</v>
      </c>
      <c r="H73" s="7">
        <f t="shared" si="0"/>
        <v>-1284982.3800000001</v>
      </c>
      <c r="I73" s="11">
        <f>H73/D$213</f>
        <v>-0.29725651491983873</v>
      </c>
    </row>
    <row r="74" spans="1:9" x14ac:dyDescent="0.25">
      <c r="A74" t="s">
        <v>163</v>
      </c>
      <c r="B74" t="s">
        <v>162</v>
      </c>
      <c r="C74" t="s">
        <v>32</v>
      </c>
      <c r="D74" s="7">
        <v>195.45</v>
      </c>
      <c r="E74" s="1">
        <v>43954</v>
      </c>
      <c r="F74" s="1">
        <v>43928</v>
      </c>
      <c r="G74" s="2">
        <v>-26</v>
      </c>
      <c r="H74" s="7">
        <f t="shared" si="0"/>
        <v>-5081.7</v>
      </c>
      <c r="I74" s="11">
        <f>H74/D$213</f>
        <v>-1.1755557549887527E-3</v>
      </c>
    </row>
    <row r="75" spans="1:9" x14ac:dyDescent="0.25">
      <c r="A75" t="s">
        <v>165</v>
      </c>
      <c r="B75" t="s">
        <v>164</v>
      </c>
      <c r="C75" t="s">
        <v>24</v>
      </c>
      <c r="D75" s="7">
        <v>57.83</v>
      </c>
      <c r="E75" s="1">
        <v>43954</v>
      </c>
      <c r="F75" s="1">
        <v>43928</v>
      </c>
      <c r="G75" s="2">
        <v>-26</v>
      </c>
      <c r="H75" s="7">
        <f t="shared" si="0"/>
        <v>-1503.58</v>
      </c>
      <c r="I75" s="11">
        <f>H75/D$213</f>
        <v>-3.4782496449731166E-4</v>
      </c>
    </row>
    <row r="76" spans="1:9" x14ac:dyDescent="0.25">
      <c r="A76" t="s">
        <v>167</v>
      </c>
      <c r="B76" t="s">
        <v>166</v>
      </c>
      <c r="C76" t="s">
        <v>24</v>
      </c>
      <c r="D76" s="7">
        <v>2329.7800000000002</v>
      </c>
      <c r="E76" s="1">
        <v>43954</v>
      </c>
      <c r="F76" s="1">
        <v>43928</v>
      </c>
      <c r="G76" s="2">
        <v>-26</v>
      </c>
      <c r="H76" s="7">
        <f t="shared" ref="H76:H139" si="1">G76*D76</f>
        <v>-60574.280000000006</v>
      </c>
      <c r="I76" s="11">
        <f>H76/D$213</f>
        <v>-1.4012720833244802E-2</v>
      </c>
    </row>
    <row r="77" spans="1:9" x14ac:dyDescent="0.25">
      <c r="A77" t="s">
        <v>169</v>
      </c>
      <c r="B77" t="s">
        <v>168</v>
      </c>
      <c r="C77" t="s">
        <v>4</v>
      </c>
      <c r="D77" s="7">
        <f>5260.8-4957.4</f>
        <v>303.40000000000055</v>
      </c>
      <c r="E77" s="1">
        <v>43957</v>
      </c>
      <c r="F77" s="1">
        <v>43935</v>
      </c>
      <c r="G77" s="2">
        <v>-22</v>
      </c>
      <c r="H77" s="7">
        <f t="shared" si="1"/>
        <v>-6674.800000000012</v>
      </c>
      <c r="I77" s="11">
        <f>H77/D$213</f>
        <v>-1.5440894884386997E-3</v>
      </c>
    </row>
    <row r="78" spans="1:9" x14ac:dyDescent="0.25">
      <c r="A78" t="s">
        <v>171</v>
      </c>
      <c r="B78" t="s">
        <v>170</v>
      </c>
      <c r="C78" t="s">
        <v>11</v>
      </c>
      <c r="D78" s="7">
        <v>32510.89</v>
      </c>
      <c r="E78" s="1">
        <v>43985</v>
      </c>
      <c r="F78" s="1">
        <v>43928</v>
      </c>
      <c r="G78" s="2">
        <v>-57</v>
      </c>
      <c r="H78" s="7">
        <f t="shared" si="1"/>
        <v>-1853120.73</v>
      </c>
      <c r="I78" s="11">
        <f>H78/D$213</f>
        <v>-0.42868464073842583</v>
      </c>
    </row>
    <row r="79" spans="1:9" x14ac:dyDescent="0.25">
      <c r="A79" t="s">
        <v>173</v>
      </c>
      <c r="B79" t="s">
        <v>172</v>
      </c>
      <c r="C79" t="s">
        <v>128</v>
      </c>
      <c r="D79" s="7">
        <v>63.08</v>
      </c>
      <c r="E79" s="1">
        <v>43957</v>
      </c>
      <c r="F79" s="1">
        <v>43928</v>
      </c>
      <c r="G79" s="2">
        <v>-29</v>
      </c>
      <c r="H79" s="7">
        <f t="shared" si="1"/>
        <v>-1829.32</v>
      </c>
      <c r="I79" s="11">
        <f>H79/D$213</f>
        <v>-4.231787893256243E-4</v>
      </c>
    </row>
    <row r="80" spans="1:9" x14ac:dyDescent="0.25">
      <c r="A80" t="s">
        <v>175</v>
      </c>
      <c r="B80" t="s">
        <v>174</v>
      </c>
      <c r="C80" t="s">
        <v>24</v>
      </c>
      <c r="D80" s="7">
        <v>3507.83</v>
      </c>
      <c r="E80" s="1">
        <v>43957</v>
      </c>
      <c r="F80" s="1">
        <v>43928</v>
      </c>
      <c r="G80" s="2">
        <v>-29</v>
      </c>
      <c r="H80" s="7">
        <f t="shared" si="1"/>
        <v>-101727.06999999999</v>
      </c>
      <c r="I80" s="11">
        <f>H80/D$213</f>
        <v>-2.3532645094484855E-2</v>
      </c>
    </row>
    <row r="81" spans="1:9" x14ac:dyDescent="0.25">
      <c r="A81" t="s">
        <v>177</v>
      </c>
      <c r="B81" t="s">
        <v>176</v>
      </c>
      <c r="C81" t="s">
        <v>60</v>
      </c>
      <c r="D81" s="7">
        <v>1857.25</v>
      </c>
      <c r="E81" s="1">
        <v>43958</v>
      </c>
      <c r="F81" s="1">
        <v>43935</v>
      </c>
      <c r="G81" s="2">
        <v>-23</v>
      </c>
      <c r="H81" s="7">
        <f t="shared" si="1"/>
        <v>-42716.75</v>
      </c>
      <c r="I81" s="11">
        <f>H81/D$213</f>
        <v>-9.8817170035452317E-3</v>
      </c>
    </row>
    <row r="82" spans="1:9" x14ac:dyDescent="0.25">
      <c r="A82" t="s">
        <v>180</v>
      </c>
      <c r="B82" t="s">
        <v>178</v>
      </c>
      <c r="C82" t="s">
        <v>179</v>
      </c>
      <c r="D82" s="7">
        <v>2425.7600000000002</v>
      </c>
      <c r="E82" s="1">
        <v>43959</v>
      </c>
      <c r="F82" s="1">
        <v>43935</v>
      </c>
      <c r="G82" s="2">
        <v>-24</v>
      </c>
      <c r="H82" s="7">
        <f t="shared" si="1"/>
        <v>-58218.240000000005</v>
      </c>
      <c r="I82" s="11">
        <f>H82/D$213</f>
        <v>-1.346769527467509E-2</v>
      </c>
    </row>
    <row r="83" spans="1:9" x14ac:dyDescent="0.25">
      <c r="A83" t="s">
        <v>182</v>
      </c>
      <c r="B83" t="s">
        <v>181</v>
      </c>
      <c r="C83" t="s">
        <v>179</v>
      </c>
      <c r="D83" s="7">
        <v>3500</v>
      </c>
      <c r="E83" s="1">
        <v>43959</v>
      </c>
      <c r="F83" s="1">
        <v>43935</v>
      </c>
      <c r="G83" s="2">
        <v>-24</v>
      </c>
      <c r="H83" s="7">
        <f t="shared" si="1"/>
        <v>-84000</v>
      </c>
      <c r="I83" s="11">
        <f>H83/D$213</f>
        <v>-1.9431820733033282E-2</v>
      </c>
    </row>
    <row r="84" spans="1:9" x14ac:dyDescent="0.25">
      <c r="A84" t="s">
        <v>184</v>
      </c>
      <c r="B84" t="s">
        <v>183</v>
      </c>
      <c r="C84" t="s">
        <v>179</v>
      </c>
      <c r="D84" s="7">
        <v>958.8</v>
      </c>
      <c r="E84" s="1">
        <v>43959</v>
      </c>
      <c r="F84" s="1">
        <v>43935</v>
      </c>
      <c r="G84" s="2">
        <v>-24</v>
      </c>
      <c r="H84" s="7">
        <f t="shared" si="1"/>
        <v>-23011.199999999997</v>
      </c>
      <c r="I84" s="11">
        <f>H84/D$213</f>
        <v>-5.3232084910949454E-3</v>
      </c>
    </row>
    <row r="85" spans="1:9" x14ac:dyDescent="0.25">
      <c r="A85" t="s">
        <v>186</v>
      </c>
      <c r="B85" t="s">
        <v>185</v>
      </c>
      <c r="C85" t="s">
        <v>32</v>
      </c>
      <c r="D85" s="7">
        <v>1219.0899999999999</v>
      </c>
      <c r="E85" s="1">
        <v>43965</v>
      </c>
      <c r="F85" s="1">
        <v>43938</v>
      </c>
      <c r="G85" s="2">
        <v>-27</v>
      </c>
      <c r="H85" s="7">
        <f t="shared" si="1"/>
        <v>-32915.43</v>
      </c>
      <c r="I85" s="11">
        <f>H85/D$213</f>
        <v>-7.614365894175067E-3</v>
      </c>
    </row>
    <row r="86" spans="1:9" x14ac:dyDescent="0.25">
      <c r="A86" t="s">
        <v>188</v>
      </c>
      <c r="B86" t="s">
        <v>187</v>
      </c>
      <c r="C86" t="s">
        <v>35</v>
      </c>
      <c r="D86" s="7">
        <v>13880.25</v>
      </c>
      <c r="E86" s="1">
        <v>43961</v>
      </c>
      <c r="F86" s="1">
        <v>43936</v>
      </c>
      <c r="G86" s="2">
        <v>-25</v>
      </c>
      <c r="H86" s="7">
        <f t="shared" si="1"/>
        <v>-347006.25</v>
      </c>
      <c r="I86" s="11">
        <f>H86/D$213</f>
        <v>-8.0273371943358693E-2</v>
      </c>
    </row>
    <row r="87" spans="1:9" x14ac:dyDescent="0.25">
      <c r="A87" t="s">
        <v>190</v>
      </c>
      <c r="B87" t="s">
        <v>189</v>
      </c>
      <c r="C87" t="s">
        <v>98</v>
      </c>
      <c r="D87" s="7">
        <v>2139.65</v>
      </c>
      <c r="E87" s="1">
        <v>43967</v>
      </c>
      <c r="F87" s="1">
        <v>43941</v>
      </c>
      <c r="G87" s="2">
        <v>-26</v>
      </c>
      <c r="H87" s="7">
        <f t="shared" si="1"/>
        <v>-55630.9</v>
      </c>
      <c r="I87" s="11">
        <f>H87/D$213</f>
        <v>-1.2869162809729776E-2</v>
      </c>
    </row>
    <row r="88" spans="1:9" x14ac:dyDescent="0.25">
      <c r="A88" t="s">
        <v>192</v>
      </c>
      <c r="B88" t="s">
        <v>191</v>
      </c>
      <c r="C88" t="s">
        <v>32</v>
      </c>
      <c r="D88" s="7">
        <v>322.73</v>
      </c>
      <c r="E88" s="1">
        <v>43971</v>
      </c>
      <c r="F88" s="1">
        <v>43956</v>
      </c>
      <c r="G88" s="2">
        <v>-15</v>
      </c>
      <c r="H88" s="7">
        <f t="shared" si="1"/>
        <v>-4840.9500000000007</v>
      </c>
      <c r="I88" s="11">
        <f>H88/D$213</f>
        <v>-1.1198627687806842E-3</v>
      </c>
    </row>
    <row r="89" spans="1:9" x14ac:dyDescent="0.25">
      <c r="A89" t="s">
        <v>194</v>
      </c>
      <c r="B89" t="s">
        <v>193</v>
      </c>
      <c r="C89" t="s">
        <v>24</v>
      </c>
      <c r="D89" s="7">
        <v>32760</v>
      </c>
      <c r="E89" s="1">
        <v>43971</v>
      </c>
      <c r="F89" s="1">
        <v>43956</v>
      </c>
      <c r="G89" s="2">
        <v>-15</v>
      </c>
      <c r="H89" s="7">
        <f t="shared" si="1"/>
        <v>-491400</v>
      </c>
      <c r="I89" s="11">
        <f>H89/D$213</f>
        <v>-0.1136761512882447</v>
      </c>
    </row>
    <row r="90" spans="1:9" x14ac:dyDescent="0.25">
      <c r="A90" t="s">
        <v>196</v>
      </c>
      <c r="B90" t="s">
        <v>195</v>
      </c>
      <c r="C90" t="s">
        <v>4</v>
      </c>
      <c r="D90" s="7">
        <f>12954.72-3704.48-6121.16-2707.12</f>
        <v>421.96000000000004</v>
      </c>
      <c r="E90" s="1">
        <v>43988</v>
      </c>
      <c r="F90" s="1">
        <v>43964</v>
      </c>
      <c r="G90" s="2">
        <v>-24</v>
      </c>
      <c r="H90" s="7">
        <f t="shared" si="1"/>
        <v>-10127.040000000001</v>
      </c>
      <c r="I90" s="11">
        <f>H90/D$213</f>
        <v>-2.3427003075744924E-3</v>
      </c>
    </row>
    <row r="91" spans="1:9" x14ac:dyDescent="0.25">
      <c r="A91" t="s">
        <v>199</v>
      </c>
      <c r="B91" t="s">
        <v>197</v>
      </c>
      <c r="C91" t="s">
        <v>198</v>
      </c>
      <c r="D91" s="7">
        <v>2799.96</v>
      </c>
      <c r="E91" s="1">
        <v>43979</v>
      </c>
      <c r="F91" s="1">
        <v>43956</v>
      </c>
      <c r="G91" s="2">
        <v>-23</v>
      </c>
      <c r="H91" s="7">
        <f t="shared" si="1"/>
        <v>-64399.08</v>
      </c>
      <c r="I91" s="11">
        <f>H91/D$213</f>
        <v>-1.4897516403955582E-2</v>
      </c>
    </row>
    <row r="92" spans="1:9" x14ac:dyDescent="0.25">
      <c r="A92" t="s">
        <v>202</v>
      </c>
      <c r="B92" t="s">
        <v>200</v>
      </c>
      <c r="C92" t="s">
        <v>201</v>
      </c>
      <c r="D92" s="7">
        <v>39500</v>
      </c>
      <c r="E92" s="1">
        <v>43980</v>
      </c>
      <c r="F92" s="1">
        <v>43958</v>
      </c>
      <c r="G92" s="2">
        <v>-22</v>
      </c>
      <c r="H92" s="7">
        <f t="shared" si="1"/>
        <v>-869000</v>
      </c>
      <c r="I92" s="11">
        <f>H92/D$213</f>
        <v>-0.20102681210721335</v>
      </c>
    </row>
    <row r="93" spans="1:9" x14ac:dyDescent="0.25">
      <c r="A93" t="s">
        <v>204</v>
      </c>
      <c r="B93" t="s">
        <v>203</v>
      </c>
      <c r="C93" t="s">
        <v>4</v>
      </c>
      <c r="D93" s="7">
        <f>1101.48-728.84-370.64</f>
        <v>2</v>
      </c>
      <c r="E93" s="1">
        <v>43988</v>
      </c>
      <c r="F93" s="1">
        <v>43964</v>
      </c>
      <c r="G93" s="2">
        <v>-24</v>
      </c>
      <c r="H93" s="7">
        <f t="shared" si="1"/>
        <v>-48</v>
      </c>
      <c r="I93" s="11">
        <f>H93/D$213</f>
        <v>-1.1103897561733303E-5</v>
      </c>
    </row>
    <row r="94" spans="1:9" x14ac:dyDescent="0.25">
      <c r="A94" t="s">
        <v>207</v>
      </c>
      <c r="B94" t="s">
        <v>205</v>
      </c>
      <c r="C94" t="s">
        <v>206</v>
      </c>
      <c r="D94" s="7">
        <v>3462</v>
      </c>
      <c r="E94" s="1">
        <v>43986</v>
      </c>
      <c r="F94" s="1">
        <v>43957</v>
      </c>
      <c r="G94" s="2">
        <v>-29</v>
      </c>
      <c r="H94" s="7">
        <f t="shared" si="1"/>
        <v>-100398</v>
      </c>
      <c r="I94" s="11">
        <f>H94/D$213</f>
        <v>-2.3225189737560423E-2</v>
      </c>
    </row>
    <row r="95" spans="1:9" x14ac:dyDescent="0.25">
      <c r="A95" t="s">
        <v>209</v>
      </c>
      <c r="B95" t="s">
        <v>208</v>
      </c>
      <c r="C95" t="s">
        <v>65</v>
      </c>
      <c r="D95" s="7">
        <v>49750.14</v>
      </c>
      <c r="E95" s="1">
        <v>43987</v>
      </c>
      <c r="F95" s="1">
        <v>43969</v>
      </c>
      <c r="G95" s="2">
        <v>-18</v>
      </c>
      <c r="H95" s="7">
        <f t="shared" si="1"/>
        <v>-895502.52</v>
      </c>
      <c r="I95" s="11">
        <f>H95/D$213</f>
        <v>-0.20715767184070893</v>
      </c>
    </row>
    <row r="96" spans="1:9" x14ac:dyDescent="0.25">
      <c r="A96" t="s">
        <v>211</v>
      </c>
      <c r="B96" t="s">
        <v>210</v>
      </c>
      <c r="C96" t="s">
        <v>60</v>
      </c>
      <c r="D96" s="7">
        <v>519.5</v>
      </c>
      <c r="E96" s="1">
        <v>43992</v>
      </c>
      <c r="F96" s="1">
        <v>43969</v>
      </c>
      <c r="G96" s="2">
        <v>-23</v>
      </c>
      <c r="H96" s="7">
        <f t="shared" si="1"/>
        <v>-11948.5</v>
      </c>
      <c r="I96" s="11">
        <f>H96/D$213</f>
        <v>-2.764060833674383E-3</v>
      </c>
    </row>
    <row r="97" spans="1:9" x14ac:dyDescent="0.25">
      <c r="A97" t="s">
        <v>214</v>
      </c>
      <c r="B97" t="s">
        <v>212</v>
      </c>
      <c r="C97" t="s">
        <v>213</v>
      </c>
      <c r="D97" s="7">
        <v>486.4</v>
      </c>
      <c r="E97" s="1">
        <v>44025</v>
      </c>
      <c r="F97" s="1">
        <v>43972</v>
      </c>
      <c r="G97" s="2">
        <v>-53</v>
      </c>
      <c r="H97" s="7">
        <f t="shared" si="1"/>
        <v>-25779.199999999997</v>
      </c>
      <c r="I97" s="11">
        <f>H97/D$213</f>
        <v>-5.9635332504882326E-3</v>
      </c>
    </row>
    <row r="98" spans="1:9" x14ac:dyDescent="0.25">
      <c r="A98" t="s">
        <v>216</v>
      </c>
      <c r="B98" t="s">
        <v>215</v>
      </c>
      <c r="C98" t="s">
        <v>213</v>
      </c>
      <c r="D98" s="7">
        <v>1102.95</v>
      </c>
      <c r="E98" s="1">
        <v>44025</v>
      </c>
      <c r="F98" s="1">
        <v>43972</v>
      </c>
      <c r="G98" s="2">
        <v>-53</v>
      </c>
      <c r="H98" s="7">
        <f t="shared" si="1"/>
        <v>-58456.350000000006</v>
      </c>
      <c r="I98" s="11">
        <f>H98/D$213</f>
        <v>-1.3522777546517263E-2</v>
      </c>
    </row>
    <row r="99" spans="1:9" x14ac:dyDescent="0.25">
      <c r="A99" t="s">
        <v>218</v>
      </c>
      <c r="B99" t="s">
        <v>217</v>
      </c>
      <c r="C99" t="s">
        <v>88</v>
      </c>
      <c r="D99" s="7">
        <v>199000.55</v>
      </c>
      <c r="E99" s="1">
        <v>43993</v>
      </c>
      <c r="F99" s="1">
        <v>43969</v>
      </c>
      <c r="G99" s="2">
        <v>-24</v>
      </c>
      <c r="H99" s="7">
        <f t="shared" si="1"/>
        <v>-4776013.1999999993</v>
      </c>
      <c r="I99" s="11">
        <f>H99/D$213</f>
        <v>-1.104840860964293</v>
      </c>
    </row>
    <row r="100" spans="1:9" x14ac:dyDescent="0.25">
      <c r="A100" t="s">
        <v>220</v>
      </c>
      <c r="B100" t="s">
        <v>219</v>
      </c>
      <c r="C100" t="s">
        <v>98</v>
      </c>
      <c r="D100" s="7">
        <v>2139.65</v>
      </c>
      <c r="E100" s="1">
        <v>43995</v>
      </c>
      <c r="F100" s="1">
        <v>43972</v>
      </c>
      <c r="G100" s="2">
        <v>-23</v>
      </c>
      <c r="H100" s="7">
        <f t="shared" si="1"/>
        <v>-49211.950000000004</v>
      </c>
      <c r="I100" s="11">
        <f>H100/D$213</f>
        <v>-1.1384259408607111E-2</v>
      </c>
    </row>
    <row r="101" spans="1:9" x14ac:dyDescent="0.25">
      <c r="A101" t="s">
        <v>222</v>
      </c>
      <c r="B101" t="s">
        <v>221</v>
      </c>
      <c r="C101" t="s">
        <v>60</v>
      </c>
      <c r="D101" s="7">
        <f>1965.86-1965.8</f>
        <v>5.999999999994543E-2</v>
      </c>
      <c r="E101" s="1">
        <v>44023</v>
      </c>
      <c r="F101" s="1">
        <v>44000</v>
      </c>
      <c r="G101" s="2">
        <v>-23</v>
      </c>
      <c r="H101" s="7">
        <f t="shared" si="1"/>
        <v>-1.3799999999987449</v>
      </c>
      <c r="I101" s="11">
        <f>H101/D$213</f>
        <v>-3.1923705489954216E-7</v>
      </c>
    </row>
    <row r="102" spans="1:9" x14ac:dyDescent="0.25">
      <c r="A102" t="s">
        <v>224</v>
      </c>
      <c r="B102" t="s">
        <v>223</v>
      </c>
      <c r="C102" t="s">
        <v>60</v>
      </c>
      <c r="D102" s="7">
        <f>2802.37-2802.28</f>
        <v>8.9999999999690772E-2</v>
      </c>
      <c r="E102" s="1">
        <v>44023</v>
      </c>
      <c r="F102" s="1">
        <v>44000</v>
      </c>
      <c r="G102" s="2">
        <v>-23</v>
      </c>
      <c r="H102" s="7">
        <f t="shared" si="1"/>
        <v>-2.0699999999928878</v>
      </c>
      <c r="I102" s="11">
        <f>H102/D$213</f>
        <v>-4.7885558234810344E-7</v>
      </c>
    </row>
    <row r="103" spans="1:9" x14ac:dyDescent="0.25">
      <c r="A103" t="s">
        <v>226</v>
      </c>
      <c r="B103" t="s">
        <v>225</v>
      </c>
      <c r="C103" t="s">
        <v>85</v>
      </c>
      <c r="D103" s="7">
        <v>310.95</v>
      </c>
      <c r="E103" s="1">
        <v>44002</v>
      </c>
      <c r="F103" s="1">
        <v>43972</v>
      </c>
      <c r="G103" s="2">
        <v>-30</v>
      </c>
      <c r="H103" s="7">
        <f t="shared" si="1"/>
        <v>-9328.5</v>
      </c>
      <c r="I103" s="11">
        <f>H103/D$213</f>
        <v>-2.1579730917631068E-3</v>
      </c>
    </row>
    <row r="104" spans="1:9" x14ac:dyDescent="0.25">
      <c r="A104" t="s">
        <v>228</v>
      </c>
      <c r="B104" t="s">
        <v>227</v>
      </c>
      <c r="C104" t="s">
        <v>14</v>
      </c>
      <c r="D104" s="7">
        <v>137</v>
      </c>
      <c r="E104" s="1">
        <v>44043</v>
      </c>
      <c r="F104" s="1">
        <v>44040</v>
      </c>
      <c r="G104" s="2">
        <v>-3</v>
      </c>
      <c r="H104" s="7">
        <f t="shared" si="1"/>
        <v>-411</v>
      </c>
      <c r="I104" s="11">
        <f>H104/D$213</f>
        <v>-9.5077122872341409E-5</v>
      </c>
    </row>
    <row r="105" spans="1:9" x14ac:dyDescent="0.25">
      <c r="A105" t="s">
        <v>230</v>
      </c>
      <c r="B105" t="s">
        <v>229</v>
      </c>
      <c r="C105" t="s">
        <v>4</v>
      </c>
      <c r="D105" s="7">
        <f>1008.32-339.76</f>
        <v>668.56000000000006</v>
      </c>
      <c r="E105" s="1">
        <v>44023</v>
      </c>
      <c r="F105" s="1">
        <v>44000</v>
      </c>
      <c r="G105" s="2">
        <v>-23</v>
      </c>
      <c r="H105" s="7">
        <f t="shared" si="1"/>
        <v>-15376.880000000001</v>
      </c>
      <c r="I105" s="11">
        <f>H105/D$213</f>
        <v>-3.5571520903972002E-3</v>
      </c>
    </row>
    <row r="106" spans="1:9" x14ac:dyDescent="0.25">
      <c r="A106" t="s">
        <v>232</v>
      </c>
      <c r="B106" t="s">
        <v>231</v>
      </c>
      <c r="C106" t="s">
        <v>68</v>
      </c>
      <c r="D106" s="7">
        <v>25484.25</v>
      </c>
      <c r="E106" s="1">
        <v>44007</v>
      </c>
      <c r="F106" s="1">
        <v>44000</v>
      </c>
      <c r="G106" s="2">
        <v>-7</v>
      </c>
      <c r="H106" s="7">
        <f t="shared" si="1"/>
        <v>-178389.75</v>
      </c>
      <c r="I106" s="11">
        <f>H106/D$213</f>
        <v>-4.1267114792983617E-2</v>
      </c>
    </row>
    <row r="107" spans="1:9" x14ac:dyDescent="0.25">
      <c r="A107" t="s">
        <v>234</v>
      </c>
      <c r="B107" t="s">
        <v>233</v>
      </c>
      <c r="C107" t="s">
        <v>65</v>
      </c>
      <c r="D107" s="7">
        <v>76452.759999999995</v>
      </c>
      <c r="E107" s="1">
        <v>44007</v>
      </c>
      <c r="F107" s="1">
        <v>44000</v>
      </c>
      <c r="G107" s="2">
        <v>-7</v>
      </c>
      <c r="H107" s="7">
        <f t="shared" si="1"/>
        <v>-535169.31999999995</v>
      </c>
      <c r="I107" s="11">
        <f>H107/D$213</f>
        <v>-0.12380136057213478</v>
      </c>
    </row>
    <row r="108" spans="1:9" x14ac:dyDescent="0.25">
      <c r="A108" t="s">
        <v>237</v>
      </c>
      <c r="B108" t="s">
        <v>235</v>
      </c>
      <c r="C108" t="s">
        <v>236</v>
      </c>
      <c r="D108" s="7">
        <v>137</v>
      </c>
      <c r="E108" s="1">
        <v>44043</v>
      </c>
      <c r="F108" s="1">
        <v>44040</v>
      </c>
      <c r="G108" s="2">
        <v>-3</v>
      </c>
      <c r="H108" s="7">
        <f t="shared" si="1"/>
        <v>-411</v>
      </c>
      <c r="I108" s="11">
        <f>H108/D$213</f>
        <v>-9.5077122872341409E-5</v>
      </c>
    </row>
    <row r="109" spans="1:9" x14ac:dyDescent="0.25">
      <c r="A109" t="s">
        <v>239</v>
      </c>
      <c r="B109" t="s">
        <v>238</v>
      </c>
      <c r="C109" t="s">
        <v>65</v>
      </c>
      <c r="D109" s="7">
        <v>4948.2700000000004</v>
      </c>
      <c r="E109" s="1">
        <v>44008</v>
      </c>
      <c r="F109" s="1">
        <v>44000</v>
      </c>
      <c r="G109" s="2">
        <v>-8</v>
      </c>
      <c r="H109" s="7">
        <f t="shared" si="1"/>
        <v>-39586.160000000003</v>
      </c>
      <c r="I109" s="11">
        <f>H109/D$213</f>
        <v>-9.1575138646330101E-3</v>
      </c>
    </row>
    <row r="110" spans="1:9" x14ac:dyDescent="0.25">
      <c r="A110" t="s">
        <v>241</v>
      </c>
      <c r="B110" t="s">
        <v>240</v>
      </c>
      <c r="C110" t="s">
        <v>88</v>
      </c>
      <c r="D110" s="7">
        <v>19793.09</v>
      </c>
      <c r="E110" s="1">
        <v>44013</v>
      </c>
      <c r="F110" s="1">
        <v>44000</v>
      </c>
      <c r="G110" s="2">
        <v>-13</v>
      </c>
      <c r="H110" s="7">
        <f t="shared" si="1"/>
        <v>-257310.17</v>
      </c>
      <c r="I110" s="11">
        <f>H110/D$213</f>
        <v>-5.9523870193170458E-2</v>
      </c>
    </row>
    <row r="111" spans="1:9" x14ac:dyDescent="0.25">
      <c r="A111" t="s">
        <v>243</v>
      </c>
      <c r="B111" t="s">
        <v>242</v>
      </c>
      <c r="C111" t="s">
        <v>128</v>
      </c>
      <c r="D111" s="7">
        <v>97.77</v>
      </c>
      <c r="E111" s="1">
        <v>44024</v>
      </c>
      <c r="F111" s="1">
        <v>44000</v>
      </c>
      <c r="G111" s="2">
        <v>-24</v>
      </c>
      <c r="H111" s="7">
        <f t="shared" si="1"/>
        <v>-2346.48</v>
      </c>
      <c r="I111" s="11">
        <f>H111/D$213</f>
        <v>-5.4281403230533253E-4</v>
      </c>
    </row>
    <row r="112" spans="1:9" x14ac:dyDescent="0.25">
      <c r="A112" t="s">
        <v>246</v>
      </c>
      <c r="B112" t="s">
        <v>244</v>
      </c>
      <c r="C112" t="s">
        <v>245</v>
      </c>
      <c r="D112" s="7">
        <v>1769</v>
      </c>
      <c r="E112" s="1">
        <v>44017</v>
      </c>
      <c r="F112" s="1">
        <v>44001</v>
      </c>
      <c r="G112" s="2">
        <v>-16</v>
      </c>
      <c r="H112" s="7">
        <f t="shared" si="1"/>
        <v>-28304</v>
      </c>
      <c r="I112" s="11">
        <f>H112/D$213</f>
        <v>-6.5475982622354044E-3</v>
      </c>
    </row>
    <row r="113" spans="1:9" x14ac:dyDescent="0.25">
      <c r="A113" t="s">
        <v>248</v>
      </c>
      <c r="B113" t="s">
        <v>247</v>
      </c>
      <c r="C113" t="s">
        <v>60</v>
      </c>
      <c r="D113" s="7">
        <v>210.68</v>
      </c>
      <c r="E113" s="1">
        <v>44023</v>
      </c>
      <c r="F113" s="1">
        <v>44000</v>
      </c>
      <c r="G113" s="2">
        <v>-23</v>
      </c>
      <c r="H113" s="7">
        <f t="shared" si="1"/>
        <v>-4845.6400000000003</v>
      </c>
      <c r="I113" s="11">
        <f>H113/D$213</f>
        <v>-1.1209477121049453E-3</v>
      </c>
    </row>
    <row r="114" spans="1:9" x14ac:dyDescent="0.25">
      <c r="A114" t="s">
        <v>251</v>
      </c>
      <c r="B114" t="s">
        <v>249</v>
      </c>
      <c r="C114" t="s">
        <v>250</v>
      </c>
      <c r="D114" s="7">
        <v>28640</v>
      </c>
      <c r="E114" s="1">
        <v>44021</v>
      </c>
      <c r="F114" s="1">
        <v>44000</v>
      </c>
      <c r="G114" s="2">
        <v>-21</v>
      </c>
      <c r="H114" s="7">
        <f t="shared" si="1"/>
        <v>-601440</v>
      </c>
      <c r="I114" s="11">
        <f>H114/D$213</f>
        <v>-0.13913183644851829</v>
      </c>
    </row>
    <row r="115" spans="1:9" x14ac:dyDescent="0.25">
      <c r="A115" t="s">
        <v>254</v>
      </c>
      <c r="B115" t="s">
        <v>252</v>
      </c>
      <c r="C115" t="s">
        <v>253</v>
      </c>
      <c r="D115" s="7">
        <v>2100</v>
      </c>
      <c r="E115" s="1">
        <v>44023</v>
      </c>
      <c r="F115" s="1">
        <v>44008</v>
      </c>
      <c r="G115" s="2">
        <v>-15</v>
      </c>
      <c r="H115" s="7">
        <f t="shared" si="1"/>
        <v>-31500</v>
      </c>
      <c r="I115" s="11">
        <f>H115/D$213</f>
        <v>-7.2869327748874809E-3</v>
      </c>
    </row>
    <row r="116" spans="1:9" x14ac:dyDescent="0.25">
      <c r="A116" t="s">
        <v>256</v>
      </c>
      <c r="B116" t="s">
        <v>255</v>
      </c>
      <c r="C116" t="s">
        <v>98</v>
      </c>
      <c r="D116" s="7">
        <v>2364.7600000000002</v>
      </c>
      <c r="E116" s="1">
        <v>44028</v>
      </c>
      <c r="F116" s="1">
        <v>44001</v>
      </c>
      <c r="G116" s="2">
        <v>-27</v>
      </c>
      <c r="H116" s="7">
        <f t="shared" si="1"/>
        <v>-63848.520000000004</v>
      </c>
      <c r="I116" s="11">
        <f>H116/D$213</f>
        <v>-1.4770154698922502E-2</v>
      </c>
    </row>
    <row r="117" spans="1:9" x14ac:dyDescent="0.25">
      <c r="A117" t="s">
        <v>258</v>
      </c>
      <c r="B117" t="s">
        <v>257</v>
      </c>
      <c r="C117" t="s">
        <v>65</v>
      </c>
      <c r="D117" s="7">
        <v>122881.5</v>
      </c>
      <c r="E117" s="1">
        <v>44028</v>
      </c>
      <c r="F117" s="1">
        <v>44033</v>
      </c>
      <c r="G117" s="2">
        <v>5</v>
      </c>
      <c r="H117" s="7">
        <f t="shared" si="1"/>
        <v>614407.5</v>
      </c>
      <c r="I117" s="11">
        <f>H117/D$213</f>
        <v>0.14213162377418032</v>
      </c>
    </row>
    <row r="118" spans="1:9" x14ac:dyDescent="0.25">
      <c r="A118" t="s">
        <v>260</v>
      </c>
      <c r="B118" t="s">
        <v>259</v>
      </c>
      <c r="C118" t="s">
        <v>245</v>
      </c>
      <c r="D118" s="7">
        <v>1302.72</v>
      </c>
      <c r="E118" s="1">
        <v>44029</v>
      </c>
      <c r="F118" s="1">
        <v>44001</v>
      </c>
      <c r="G118" s="2">
        <v>-28</v>
      </c>
      <c r="H118" s="7">
        <f t="shared" si="1"/>
        <v>-36476.160000000003</v>
      </c>
      <c r="I118" s="11">
        <f>H118/D$213</f>
        <v>-8.4380738351123724E-3</v>
      </c>
    </row>
    <row r="119" spans="1:9" x14ac:dyDescent="0.25">
      <c r="A119" t="s">
        <v>262</v>
      </c>
      <c r="B119" t="s">
        <v>261</v>
      </c>
      <c r="C119" t="s">
        <v>4</v>
      </c>
      <c r="D119" s="7">
        <v>6417.08</v>
      </c>
      <c r="E119" s="1">
        <v>44030</v>
      </c>
      <c r="F119" s="1">
        <v>44001</v>
      </c>
      <c r="G119" s="2">
        <v>-29</v>
      </c>
      <c r="H119" s="7">
        <f t="shared" si="1"/>
        <v>-186095.32</v>
      </c>
      <c r="I119" s="11">
        <f>H119/D$213</f>
        <v>-4.3049653541624565E-2</v>
      </c>
    </row>
    <row r="120" spans="1:9" x14ac:dyDescent="0.25">
      <c r="A120" t="s">
        <v>265</v>
      </c>
      <c r="B120" t="s">
        <v>263</v>
      </c>
      <c r="C120" t="s">
        <v>264</v>
      </c>
      <c r="D120" s="7">
        <v>990</v>
      </c>
      <c r="E120" s="1">
        <v>44037</v>
      </c>
      <c r="F120" s="1">
        <v>44008</v>
      </c>
      <c r="G120" s="2">
        <v>-29</v>
      </c>
      <c r="H120" s="7">
        <f t="shared" si="1"/>
        <v>-28710</v>
      </c>
      <c r="I120" s="11">
        <f>H120/D$213</f>
        <v>-6.6415187291117318E-3</v>
      </c>
    </row>
    <row r="121" spans="1:9" x14ac:dyDescent="0.25">
      <c r="A121" t="s">
        <v>267</v>
      </c>
      <c r="B121" t="s">
        <v>266</v>
      </c>
      <c r="C121" t="s">
        <v>88</v>
      </c>
      <c r="D121" s="7">
        <v>487972.87</v>
      </c>
      <c r="E121" s="1">
        <v>44035</v>
      </c>
      <c r="F121" s="1">
        <v>44033</v>
      </c>
      <c r="G121" s="2">
        <v>-2</v>
      </c>
      <c r="H121" s="7">
        <f t="shared" si="1"/>
        <v>-975945.74</v>
      </c>
      <c r="I121" s="11">
        <f>H121/D$213-0.02</f>
        <v>-0.24576669839104176</v>
      </c>
    </row>
    <row r="122" spans="1:9" x14ac:dyDescent="0.25">
      <c r="A122" t="s">
        <v>269</v>
      </c>
      <c r="B122" t="s">
        <v>268</v>
      </c>
      <c r="C122" t="s">
        <v>32</v>
      </c>
      <c r="D122" s="7">
        <v>322.73</v>
      </c>
      <c r="E122" s="1">
        <v>44038</v>
      </c>
      <c r="F122" s="1">
        <v>44022</v>
      </c>
      <c r="G122" s="2">
        <v>-16</v>
      </c>
      <c r="H122" s="7">
        <f t="shared" si="1"/>
        <v>-5163.68</v>
      </c>
      <c r="I122" s="11">
        <f>H122/D$213</f>
        <v>-1.1945202866993963E-3</v>
      </c>
    </row>
    <row r="123" spans="1:9" x14ac:dyDescent="0.25">
      <c r="A123" t="s">
        <v>271</v>
      </c>
      <c r="B123" t="s">
        <v>270</v>
      </c>
      <c r="C123" t="s">
        <v>24</v>
      </c>
      <c r="D123" s="7">
        <v>414.35</v>
      </c>
      <c r="E123" s="1">
        <v>44042</v>
      </c>
      <c r="F123" s="1">
        <v>44028</v>
      </c>
      <c r="G123" s="2">
        <v>-14</v>
      </c>
      <c r="H123" s="7">
        <f t="shared" si="1"/>
        <v>-5800.9000000000005</v>
      </c>
      <c r="I123" s="11">
        <f>H123/D$213</f>
        <v>-1.3419291534553901E-3</v>
      </c>
    </row>
    <row r="124" spans="1:9" x14ac:dyDescent="0.25">
      <c r="A124" t="s">
        <v>273</v>
      </c>
      <c r="B124" t="s">
        <v>272</v>
      </c>
      <c r="C124" t="s">
        <v>24</v>
      </c>
      <c r="D124" s="7">
        <v>49.62</v>
      </c>
      <c r="E124" s="1">
        <v>44042</v>
      </c>
      <c r="F124" s="1">
        <v>44028</v>
      </c>
      <c r="G124" s="2">
        <v>-14</v>
      </c>
      <c r="H124" s="7">
        <f t="shared" si="1"/>
        <v>-694.68</v>
      </c>
      <c r="I124" s="11">
        <f>H124/D$213</f>
        <v>-1.6070115746218524E-4</v>
      </c>
    </row>
    <row r="125" spans="1:9" x14ac:dyDescent="0.25">
      <c r="A125" t="s">
        <v>275</v>
      </c>
      <c r="B125" t="s">
        <v>274</v>
      </c>
      <c r="C125" t="s">
        <v>24</v>
      </c>
      <c r="D125" s="7">
        <v>12.56</v>
      </c>
      <c r="E125" s="1">
        <v>44042</v>
      </c>
      <c r="F125" s="1">
        <v>44028</v>
      </c>
      <c r="G125" s="2">
        <v>-14</v>
      </c>
      <c r="H125" s="7">
        <f t="shared" si="1"/>
        <v>-175.84</v>
      </c>
      <c r="I125" s="11">
        <f>H125/D$213-0.01</f>
        <v>-1.0040677278067817E-2</v>
      </c>
    </row>
    <row r="126" spans="1:9" x14ac:dyDescent="0.25">
      <c r="A126" t="s">
        <v>277</v>
      </c>
      <c r="B126" t="s">
        <v>276</v>
      </c>
      <c r="C126" t="s">
        <v>24</v>
      </c>
      <c r="D126" s="7">
        <v>8.2100000000000009</v>
      </c>
      <c r="E126" s="1">
        <v>44042</v>
      </c>
      <c r="F126" s="1">
        <v>44028</v>
      </c>
      <c r="G126" s="2">
        <v>-14</v>
      </c>
      <c r="H126" s="7">
        <f t="shared" si="1"/>
        <v>-114.94000000000001</v>
      </c>
      <c r="I126" s="11">
        <f>H126/D$213</f>
        <v>-2.6589208036367209E-5</v>
      </c>
    </row>
    <row r="127" spans="1:9" x14ac:dyDescent="0.25">
      <c r="A127" t="s">
        <v>279</v>
      </c>
      <c r="B127" t="s">
        <v>278</v>
      </c>
      <c r="C127" t="s">
        <v>24</v>
      </c>
      <c r="D127" s="7">
        <v>81.41</v>
      </c>
      <c r="E127" s="1">
        <v>44042</v>
      </c>
      <c r="F127" s="1">
        <v>44028</v>
      </c>
      <c r="G127" s="2">
        <v>-14</v>
      </c>
      <c r="H127" s="7">
        <f t="shared" si="1"/>
        <v>-1139.74</v>
      </c>
      <c r="I127" s="11">
        <f>H127/D$213</f>
        <v>-2.6365742097937326E-4</v>
      </c>
    </row>
    <row r="128" spans="1:9" x14ac:dyDescent="0.25">
      <c r="A128" t="s">
        <v>281</v>
      </c>
      <c r="B128" t="s">
        <v>280</v>
      </c>
      <c r="C128" t="s">
        <v>24</v>
      </c>
      <c r="D128" s="7">
        <v>81.819999999999993</v>
      </c>
      <c r="E128" s="1">
        <v>44042</v>
      </c>
      <c r="F128" s="1">
        <v>44028</v>
      </c>
      <c r="G128" s="2">
        <v>-14</v>
      </c>
      <c r="H128" s="7">
        <f t="shared" si="1"/>
        <v>-1145.48</v>
      </c>
      <c r="I128" s="11">
        <f>H128/D$213</f>
        <v>-2.6498526206279716E-4</v>
      </c>
    </row>
    <row r="129" spans="1:9" x14ac:dyDescent="0.25">
      <c r="A129" t="s">
        <v>283</v>
      </c>
      <c r="B129" t="s">
        <v>282</v>
      </c>
      <c r="C129" t="s">
        <v>24</v>
      </c>
      <c r="D129" s="7">
        <v>422.21</v>
      </c>
      <c r="E129" s="1">
        <v>44042</v>
      </c>
      <c r="F129" s="1">
        <v>44028</v>
      </c>
      <c r="G129" s="2">
        <v>-14</v>
      </c>
      <c r="H129" s="7">
        <f t="shared" si="1"/>
        <v>-5910.94</v>
      </c>
      <c r="I129" s="11">
        <f>H129/D$213</f>
        <v>-1.3673848386156636E-3</v>
      </c>
    </row>
    <row r="130" spans="1:9" x14ac:dyDescent="0.25">
      <c r="A130" t="s">
        <v>285</v>
      </c>
      <c r="B130" t="s">
        <v>284</v>
      </c>
      <c r="C130" t="s">
        <v>24</v>
      </c>
      <c r="D130" s="7">
        <v>3507.83</v>
      </c>
      <c r="E130" s="1">
        <v>44042</v>
      </c>
      <c r="F130" s="1">
        <v>44028</v>
      </c>
      <c r="G130" s="2">
        <v>-14</v>
      </c>
      <c r="H130" s="7">
        <f t="shared" si="1"/>
        <v>-49109.619999999995</v>
      </c>
      <c r="I130" s="11">
        <f>H130/D$213-0.01</f>
        <v>-2.1360587286992687E-2</v>
      </c>
    </row>
    <row r="131" spans="1:9" x14ac:dyDescent="0.25">
      <c r="A131" t="s">
        <v>287</v>
      </c>
      <c r="B131" t="s">
        <v>286</v>
      </c>
      <c r="C131" t="s">
        <v>128</v>
      </c>
      <c r="D131" s="7">
        <v>143.01</v>
      </c>
      <c r="E131" s="1">
        <v>44051</v>
      </c>
      <c r="F131" s="1">
        <v>44029</v>
      </c>
      <c r="G131" s="2">
        <v>-22</v>
      </c>
      <c r="H131" s="7">
        <f t="shared" si="1"/>
        <v>-3146.22</v>
      </c>
      <c r="I131" s="11">
        <f>H131/D$213</f>
        <v>-7.2781884555576145E-4</v>
      </c>
    </row>
    <row r="132" spans="1:9" x14ac:dyDescent="0.25">
      <c r="A132" t="s">
        <v>289</v>
      </c>
      <c r="B132" t="s">
        <v>288</v>
      </c>
      <c r="C132" t="s">
        <v>95</v>
      </c>
      <c r="D132" s="7">
        <v>22885</v>
      </c>
      <c r="E132" s="1">
        <v>44048</v>
      </c>
      <c r="F132" s="1">
        <v>44027</v>
      </c>
      <c r="G132" s="2">
        <v>-21</v>
      </c>
      <c r="H132" s="7">
        <f t="shared" si="1"/>
        <v>-480585</v>
      </c>
      <c r="I132" s="11">
        <f>H132/D$213</f>
        <v>-0.11117430436886666</v>
      </c>
    </row>
    <row r="133" spans="1:9" x14ac:dyDescent="0.25">
      <c r="A133" t="s">
        <v>291</v>
      </c>
      <c r="B133" t="s">
        <v>290</v>
      </c>
      <c r="C133" t="s">
        <v>41</v>
      </c>
      <c r="D133" s="7">
        <v>638.47</v>
      </c>
      <c r="E133" s="1">
        <v>44049</v>
      </c>
      <c r="F133" s="1">
        <v>44027</v>
      </c>
      <c r="G133" s="2">
        <v>-22</v>
      </c>
      <c r="H133" s="7">
        <f t="shared" si="1"/>
        <v>-14046.34</v>
      </c>
      <c r="I133" s="11">
        <f>H133/D$213</f>
        <v>-3.249356676609937E-3</v>
      </c>
    </row>
    <row r="134" spans="1:9" x14ac:dyDescent="0.25">
      <c r="A134" t="s">
        <v>293</v>
      </c>
      <c r="B134" t="s">
        <v>292</v>
      </c>
      <c r="C134" t="s">
        <v>60</v>
      </c>
      <c r="D134" s="7">
        <v>193.15</v>
      </c>
      <c r="E134" s="1">
        <v>44051</v>
      </c>
      <c r="F134" s="1">
        <v>44027</v>
      </c>
      <c r="G134" s="2">
        <v>-24</v>
      </c>
      <c r="H134" s="7">
        <f t="shared" si="1"/>
        <v>-4635.6000000000004</v>
      </c>
      <c r="I134" s="11">
        <f>H134/D$213</f>
        <v>-1.0723589070243938E-3</v>
      </c>
    </row>
    <row r="135" spans="1:9" x14ac:dyDescent="0.25">
      <c r="A135" t="s">
        <v>295</v>
      </c>
      <c r="B135" t="s">
        <v>294</v>
      </c>
      <c r="C135" t="s">
        <v>9</v>
      </c>
      <c r="D135" s="7">
        <v>5149.3599999999997</v>
      </c>
      <c r="E135" s="1">
        <v>44053</v>
      </c>
      <c r="F135" s="1">
        <v>44029</v>
      </c>
      <c r="G135" s="2">
        <v>-24</v>
      </c>
      <c r="H135" s="7">
        <f t="shared" si="1"/>
        <v>-123584.63999999998</v>
      </c>
      <c r="I135" s="11">
        <f>H135/D$213</f>
        <v>-2.8588982974243497E-2</v>
      </c>
    </row>
    <row r="136" spans="1:9" x14ac:dyDescent="0.25">
      <c r="A136" t="s">
        <v>297</v>
      </c>
      <c r="B136" t="s">
        <v>296</v>
      </c>
      <c r="C136" t="s">
        <v>160</v>
      </c>
      <c r="D136" s="7">
        <v>23795.97</v>
      </c>
      <c r="E136" s="1">
        <v>44055</v>
      </c>
      <c r="F136" s="1">
        <v>44029</v>
      </c>
      <c r="G136" s="2">
        <v>-26</v>
      </c>
      <c r="H136" s="7">
        <f t="shared" si="1"/>
        <v>-618695.22</v>
      </c>
      <c r="I136" s="11">
        <f>H136/D$213</f>
        <v>-0.14312350718362604</v>
      </c>
    </row>
    <row r="137" spans="1:9" x14ac:dyDescent="0.25">
      <c r="A137" t="s">
        <v>299</v>
      </c>
      <c r="B137" t="s">
        <v>298</v>
      </c>
      <c r="C137" t="s">
        <v>4</v>
      </c>
      <c r="D137" s="7">
        <v>8444.68</v>
      </c>
      <c r="E137" s="1">
        <v>44063</v>
      </c>
      <c r="F137" s="1">
        <v>44034</v>
      </c>
      <c r="G137" s="2">
        <v>-29</v>
      </c>
      <c r="H137" s="7">
        <f t="shared" si="1"/>
        <v>-244895.72</v>
      </c>
      <c r="I137" s="11">
        <f>H137/D$213</f>
        <v>-5.6652020587227542E-2</v>
      </c>
    </row>
    <row r="138" spans="1:9" x14ac:dyDescent="0.25">
      <c r="A138" t="s">
        <v>301</v>
      </c>
      <c r="B138" t="s">
        <v>300</v>
      </c>
      <c r="C138" t="s">
        <v>11</v>
      </c>
      <c r="D138" s="7">
        <v>48269.440000000002</v>
      </c>
      <c r="E138" s="1">
        <v>44064</v>
      </c>
      <c r="F138" s="1">
        <v>44034</v>
      </c>
      <c r="G138" s="2">
        <v>-30</v>
      </c>
      <c r="H138" s="7">
        <f t="shared" si="1"/>
        <v>-1448083.2000000002</v>
      </c>
      <c r="I138" s="11">
        <f>H138/D$213</f>
        <v>-0.33498682320139506</v>
      </c>
    </row>
    <row r="139" spans="1:9" x14ac:dyDescent="0.25">
      <c r="A139" t="s">
        <v>303</v>
      </c>
      <c r="B139" t="s">
        <v>302</v>
      </c>
      <c r="C139" t="s">
        <v>98</v>
      </c>
      <c r="D139" s="7">
        <v>5210.68</v>
      </c>
      <c r="E139" s="1">
        <v>44070</v>
      </c>
      <c r="F139" s="1">
        <v>44049</v>
      </c>
      <c r="G139" s="2">
        <v>-21</v>
      </c>
      <c r="H139" s="7">
        <f t="shared" si="1"/>
        <v>-109424.28</v>
      </c>
      <c r="I139" s="11">
        <f>H139/D$213</f>
        <v>-2.5313249914300465E-2</v>
      </c>
    </row>
    <row r="140" spans="1:9" x14ac:dyDescent="0.25">
      <c r="A140" t="s">
        <v>305</v>
      </c>
      <c r="B140" t="s">
        <v>304</v>
      </c>
      <c r="C140" t="s">
        <v>35</v>
      </c>
      <c r="D140" s="7">
        <v>13880.25</v>
      </c>
      <c r="E140" s="1">
        <v>44069</v>
      </c>
      <c r="F140" s="1">
        <v>44053</v>
      </c>
      <c r="G140" s="2">
        <v>-16</v>
      </c>
      <c r="H140" s="7">
        <f t="shared" ref="H140:H203" si="2">G140*D140</f>
        <v>-222084</v>
      </c>
      <c r="I140" s="11">
        <f>H140/D$213</f>
        <v>-5.1374958043749565E-2</v>
      </c>
    </row>
    <row r="141" spans="1:9" x14ac:dyDescent="0.25">
      <c r="A141" t="s">
        <v>307</v>
      </c>
      <c r="B141" t="s">
        <v>306</v>
      </c>
      <c r="C141" t="s">
        <v>98</v>
      </c>
      <c r="D141" s="7">
        <v>5777.05</v>
      </c>
      <c r="E141" s="1">
        <v>44076</v>
      </c>
      <c r="F141" s="1">
        <v>44049</v>
      </c>
      <c r="G141" s="2">
        <v>-27</v>
      </c>
      <c r="H141" s="7">
        <f t="shared" si="2"/>
        <v>-155980.35</v>
      </c>
      <c r="I141" s="11">
        <f>H141/D$213</f>
        <v>-3.6083121417568906E-2</v>
      </c>
    </row>
    <row r="142" spans="1:9" x14ac:dyDescent="0.25">
      <c r="A142" t="s">
        <v>310</v>
      </c>
      <c r="B142" t="s">
        <v>308</v>
      </c>
      <c r="C142" t="s">
        <v>309</v>
      </c>
      <c r="D142" s="7">
        <v>9417</v>
      </c>
      <c r="E142" s="1">
        <v>44078</v>
      </c>
      <c r="F142" s="1">
        <v>44053</v>
      </c>
      <c r="G142" s="2">
        <v>-25</v>
      </c>
      <c r="H142" s="7">
        <f t="shared" si="2"/>
        <v>-235425</v>
      </c>
      <c r="I142" s="11">
        <f>H142/D$213</f>
        <v>-5.4461147572313816E-2</v>
      </c>
    </row>
    <row r="143" spans="1:9" x14ac:dyDescent="0.25">
      <c r="A143" t="s">
        <v>312</v>
      </c>
      <c r="B143" t="s">
        <v>311</v>
      </c>
      <c r="C143" t="s">
        <v>32</v>
      </c>
      <c r="D143" s="7">
        <v>195.45</v>
      </c>
      <c r="E143" s="1">
        <v>44083</v>
      </c>
      <c r="F143" s="1">
        <v>44053</v>
      </c>
      <c r="G143" s="2">
        <v>-30</v>
      </c>
      <c r="H143" s="7">
        <f t="shared" si="2"/>
        <v>-5863.5</v>
      </c>
      <c r="I143" s="11">
        <f>H143/D$213</f>
        <v>-1.3564104865254839E-3</v>
      </c>
    </row>
    <row r="144" spans="1:9" x14ac:dyDescent="0.25">
      <c r="A144" t="s">
        <v>314</v>
      </c>
      <c r="B144" t="s">
        <v>313</v>
      </c>
      <c r="C144" t="s">
        <v>88</v>
      </c>
      <c r="D144" s="7">
        <v>400746.2</v>
      </c>
      <c r="E144" s="1">
        <v>44078</v>
      </c>
      <c r="F144" s="1">
        <v>44053</v>
      </c>
      <c r="G144" s="2">
        <v>-25</v>
      </c>
      <c r="H144" s="7">
        <f t="shared" si="2"/>
        <v>-10018655</v>
      </c>
      <c r="I144" s="11">
        <f>H144/D$213</f>
        <v>-2.3176274755488993</v>
      </c>
    </row>
    <row r="145" spans="1:9" x14ac:dyDescent="0.25">
      <c r="A145" t="s">
        <v>316</v>
      </c>
      <c r="B145" t="s">
        <v>315</v>
      </c>
      <c r="C145" t="s">
        <v>128</v>
      </c>
      <c r="D145" s="7">
        <v>373.96</v>
      </c>
      <c r="E145" s="1">
        <v>44078</v>
      </c>
      <c r="F145" s="1">
        <v>44049</v>
      </c>
      <c r="G145" s="2">
        <v>-29</v>
      </c>
      <c r="H145" s="7">
        <f t="shared" si="2"/>
        <v>-10844.84</v>
      </c>
      <c r="I145" s="11">
        <f>H145/D$213</f>
        <v>-2.5087498423622457E-3</v>
      </c>
    </row>
    <row r="146" spans="1:9" x14ac:dyDescent="0.25">
      <c r="A146" t="s">
        <v>318</v>
      </c>
      <c r="B146" t="s">
        <v>317</v>
      </c>
      <c r="C146" t="s">
        <v>88</v>
      </c>
      <c r="D146" s="7">
        <v>19793.099999999999</v>
      </c>
      <c r="E146" s="1">
        <v>44078</v>
      </c>
      <c r="F146" s="1">
        <v>44053</v>
      </c>
      <c r="G146" s="2">
        <v>-25</v>
      </c>
      <c r="H146" s="7">
        <f t="shared" si="2"/>
        <v>-494827.49999999994</v>
      </c>
      <c r="I146" s="11">
        <f>H146/D$213-0.01</f>
        <v>-0.12446903897351219</v>
      </c>
    </row>
    <row r="147" spans="1:9" x14ac:dyDescent="0.25">
      <c r="A147" t="s">
        <v>320</v>
      </c>
      <c r="B147" t="s">
        <v>319</v>
      </c>
      <c r="C147" t="s">
        <v>110</v>
      </c>
      <c r="D147" s="7">
        <v>492.52</v>
      </c>
      <c r="E147" s="1">
        <v>44079</v>
      </c>
      <c r="F147" s="1">
        <v>44053</v>
      </c>
      <c r="G147" s="2">
        <v>-26</v>
      </c>
      <c r="H147" s="7">
        <f t="shared" si="2"/>
        <v>-12805.52</v>
      </c>
      <c r="I147" s="11">
        <f>H147/D$213</f>
        <v>-2.9623162980151468E-3</v>
      </c>
    </row>
    <row r="148" spans="1:9" x14ac:dyDescent="0.25">
      <c r="A148" t="s">
        <v>323</v>
      </c>
      <c r="B148" t="s">
        <v>321</v>
      </c>
      <c r="C148" t="s">
        <v>322</v>
      </c>
      <c r="D148" s="7">
        <v>9604.76</v>
      </c>
      <c r="E148" s="1">
        <v>44080</v>
      </c>
      <c r="F148" s="1">
        <v>44053</v>
      </c>
      <c r="G148" s="2">
        <v>-27</v>
      </c>
      <c r="H148" s="7">
        <f t="shared" si="2"/>
        <v>-259328.52000000002</v>
      </c>
      <c r="I148" s="11">
        <f>H148/D$213</f>
        <v>-5.9990777519081384E-2</v>
      </c>
    </row>
    <row r="149" spans="1:9" x14ac:dyDescent="0.25">
      <c r="A149" t="s">
        <v>325</v>
      </c>
      <c r="B149" t="s">
        <v>324</v>
      </c>
      <c r="C149" t="s">
        <v>60</v>
      </c>
      <c r="D149" s="7">
        <v>400.34</v>
      </c>
      <c r="E149" s="1">
        <v>44083</v>
      </c>
      <c r="F149" s="1">
        <v>44054</v>
      </c>
      <c r="G149" s="2">
        <v>-29</v>
      </c>
      <c r="H149" s="7">
        <f t="shared" si="2"/>
        <v>-11609.859999999999</v>
      </c>
      <c r="I149" s="11">
        <f>H149/D$213</f>
        <v>-2.6857228363763542E-3</v>
      </c>
    </row>
    <row r="150" spans="1:9" x14ac:dyDescent="0.25">
      <c r="A150" t="s">
        <v>327</v>
      </c>
      <c r="B150" t="s">
        <v>326</v>
      </c>
      <c r="C150" t="s">
        <v>4</v>
      </c>
      <c r="D150" s="7">
        <v>8894.0400000000009</v>
      </c>
      <c r="E150" s="1">
        <v>44093</v>
      </c>
      <c r="F150" s="1">
        <v>44076</v>
      </c>
      <c r="G150" s="2">
        <v>-17</v>
      </c>
      <c r="H150" s="7">
        <f t="shared" si="2"/>
        <v>-151198.68000000002</v>
      </c>
      <c r="I150" s="11">
        <f>H150/D$213</f>
        <v>-3.4976971962276962E-2</v>
      </c>
    </row>
    <row r="151" spans="1:9" x14ac:dyDescent="0.25">
      <c r="A151" t="s">
        <v>329</v>
      </c>
      <c r="B151" t="s">
        <v>328</v>
      </c>
      <c r="C151" t="s">
        <v>74</v>
      </c>
      <c r="D151" s="7">
        <v>60.94</v>
      </c>
      <c r="E151" s="1">
        <v>44094</v>
      </c>
      <c r="F151" s="1">
        <v>44089</v>
      </c>
      <c r="G151" s="2">
        <v>-5</v>
      </c>
      <c r="H151" s="7">
        <f t="shared" si="2"/>
        <v>-304.7</v>
      </c>
      <c r="I151" s="11">
        <f>H151/D$213</f>
        <v>-7.0486616397086194E-5</v>
      </c>
    </row>
    <row r="152" spans="1:9" x14ac:dyDescent="0.25">
      <c r="A152" t="s">
        <v>331</v>
      </c>
      <c r="B152" t="s">
        <v>330</v>
      </c>
      <c r="C152" t="s">
        <v>74</v>
      </c>
      <c r="D152" s="7">
        <v>73.13</v>
      </c>
      <c r="E152" s="1">
        <v>44094</v>
      </c>
      <c r="F152" s="1">
        <v>44089</v>
      </c>
      <c r="G152" s="2">
        <v>-5</v>
      </c>
      <c r="H152" s="7">
        <f t="shared" si="2"/>
        <v>-365.65</v>
      </c>
      <c r="I152" s="11">
        <f>H152/D$213</f>
        <v>-8.4586252988495461E-5</v>
      </c>
    </row>
    <row r="153" spans="1:9" x14ac:dyDescent="0.25">
      <c r="A153" t="s">
        <v>333</v>
      </c>
      <c r="B153" t="s">
        <v>332</v>
      </c>
      <c r="C153" t="s">
        <v>136</v>
      </c>
      <c r="D153" s="7">
        <v>2500</v>
      </c>
      <c r="E153" s="1">
        <v>44101</v>
      </c>
      <c r="F153" s="1">
        <v>44089</v>
      </c>
      <c r="G153" s="2">
        <v>-12</v>
      </c>
      <c r="H153" s="7">
        <f t="shared" si="2"/>
        <v>-30000</v>
      </c>
      <c r="I153" s="11">
        <f>H153/D$213</f>
        <v>-6.9399359760833144E-3</v>
      </c>
    </row>
    <row r="154" spans="1:9" x14ac:dyDescent="0.25">
      <c r="A154" t="s">
        <v>335</v>
      </c>
      <c r="B154" t="s">
        <v>334</v>
      </c>
      <c r="C154" t="s">
        <v>179</v>
      </c>
      <c r="D154" s="7">
        <v>1128</v>
      </c>
      <c r="E154" s="1">
        <v>44108</v>
      </c>
      <c r="F154" s="1">
        <v>44089</v>
      </c>
      <c r="G154" s="2">
        <v>-19</v>
      </c>
      <c r="H154" s="7">
        <f t="shared" si="2"/>
        <v>-21432</v>
      </c>
      <c r="I154" s="11">
        <f>H154/D$213</f>
        <v>-4.9578902613139197E-3</v>
      </c>
    </row>
    <row r="155" spans="1:9" x14ac:dyDescent="0.25">
      <c r="A155" t="s">
        <v>337</v>
      </c>
      <c r="B155" t="s">
        <v>336</v>
      </c>
      <c r="C155" t="s">
        <v>179</v>
      </c>
      <c r="D155" s="7">
        <v>4512</v>
      </c>
      <c r="E155" s="1">
        <v>44108</v>
      </c>
      <c r="F155" s="1">
        <v>44089</v>
      </c>
      <c r="G155" s="2">
        <v>-19</v>
      </c>
      <c r="H155" s="7">
        <f t="shared" si="2"/>
        <v>-85728</v>
      </c>
      <c r="I155" s="11">
        <f>H155/D$213</f>
        <v>-1.9831561045255679E-2</v>
      </c>
    </row>
    <row r="156" spans="1:9" x14ac:dyDescent="0.25">
      <c r="A156" t="s">
        <v>339</v>
      </c>
      <c r="B156" t="s">
        <v>338</v>
      </c>
      <c r="C156" t="s">
        <v>65</v>
      </c>
      <c r="D156" s="7">
        <v>177584.61</v>
      </c>
      <c r="E156" s="1">
        <v>44105</v>
      </c>
      <c r="F156" s="1">
        <v>44081</v>
      </c>
      <c r="G156" s="2">
        <v>-24</v>
      </c>
      <c r="H156" s="7">
        <f t="shared" si="2"/>
        <v>-4262030.6399999997</v>
      </c>
      <c r="I156" s="11">
        <f>H156/D$213</f>
        <v>-0.9859406589901798</v>
      </c>
    </row>
    <row r="157" spans="1:9" x14ac:dyDescent="0.25">
      <c r="A157" t="s">
        <v>341</v>
      </c>
      <c r="B157" t="s">
        <v>340</v>
      </c>
      <c r="C157" t="s">
        <v>65</v>
      </c>
      <c r="D157" s="7">
        <v>4948.2700000000004</v>
      </c>
      <c r="E157" s="1">
        <v>44105</v>
      </c>
      <c r="F157" s="1">
        <v>44081</v>
      </c>
      <c r="G157" s="2">
        <v>-24</v>
      </c>
      <c r="H157" s="7">
        <f t="shared" si="2"/>
        <v>-118758.48000000001</v>
      </c>
      <c r="I157" s="11">
        <f>H157/D$213</f>
        <v>-2.747254159389903E-2</v>
      </c>
    </row>
    <row r="158" spans="1:9" x14ac:dyDescent="0.25">
      <c r="A158" t="s">
        <v>343</v>
      </c>
      <c r="B158" t="s">
        <v>342</v>
      </c>
      <c r="C158" t="s">
        <v>128</v>
      </c>
      <c r="D158" s="7">
        <v>50.36</v>
      </c>
      <c r="E158" s="1">
        <v>44113</v>
      </c>
      <c r="F158" s="1">
        <v>44084</v>
      </c>
      <c r="G158" s="2">
        <v>-29</v>
      </c>
      <c r="H158" s="7">
        <f t="shared" si="2"/>
        <v>-1460.44</v>
      </c>
      <c r="I158" s="11">
        <f>H158/D$213</f>
        <v>-3.3784533656370391E-4</v>
      </c>
    </row>
    <row r="159" spans="1:9" x14ac:dyDescent="0.25">
      <c r="A159" t="s">
        <v>345</v>
      </c>
      <c r="B159" t="s">
        <v>344</v>
      </c>
      <c r="C159" t="s">
        <v>60</v>
      </c>
      <c r="D159" s="7">
        <v>721.24</v>
      </c>
      <c r="E159" s="1">
        <v>44113</v>
      </c>
      <c r="F159" s="1">
        <v>44089</v>
      </c>
      <c r="G159" s="2">
        <v>-24</v>
      </c>
      <c r="H159" s="7">
        <f t="shared" si="2"/>
        <v>-17309.760000000002</v>
      </c>
      <c r="I159" s="11">
        <f>H159/D$213</f>
        <v>-4.0042875387122645E-3</v>
      </c>
    </row>
    <row r="160" spans="1:9" x14ac:dyDescent="0.25">
      <c r="A160" t="s">
        <v>347</v>
      </c>
      <c r="B160" t="s">
        <v>346</v>
      </c>
      <c r="C160" t="s">
        <v>88</v>
      </c>
      <c r="D160" s="7">
        <v>19793.099999999999</v>
      </c>
      <c r="E160" s="1">
        <v>44115</v>
      </c>
      <c r="F160" s="1">
        <v>44091</v>
      </c>
      <c r="G160" s="2">
        <v>-24</v>
      </c>
      <c r="H160" s="7">
        <f t="shared" si="2"/>
        <v>-475034.39999999997</v>
      </c>
      <c r="I160" s="11">
        <f>H160/D$213</f>
        <v>-0.10989027741457172</v>
      </c>
    </row>
    <row r="161" spans="1:9" x14ac:dyDescent="0.25">
      <c r="A161" t="s">
        <v>349</v>
      </c>
      <c r="B161" t="s">
        <v>348</v>
      </c>
      <c r="C161" t="s">
        <v>65</v>
      </c>
      <c r="D161" s="7">
        <v>4948.2700000000004</v>
      </c>
      <c r="E161" s="1">
        <v>44118</v>
      </c>
      <c r="F161" s="1">
        <v>44091</v>
      </c>
      <c r="G161" s="2">
        <v>-27</v>
      </c>
      <c r="H161" s="7">
        <f t="shared" si="2"/>
        <v>-133603.29</v>
      </c>
      <c r="I161" s="11">
        <f>H161/D$213</f>
        <v>-3.0906609293136409E-2</v>
      </c>
    </row>
    <row r="162" spans="1:9" x14ac:dyDescent="0.25">
      <c r="A162" t="s">
        <v>351</v>
      </c>
      <c r="B162" t="s">
        <v>350</v>
      </c>
      <c r="C162" t="s">
        <v>98</v>
      </c>
      <c r="D162" s="7">
        <v>5777.05</v>
      </c>
      <c r="E162" s="1">
        <v>44119</v>
      </c>
      <c r="F162" s="1">
        <v>44091</v>
      </c>
      <c r="G162" s="2">
        <v>-28</v>
      </c>
      <c r="H162" s="7">
        <f t="shared" si="2"/>
        <v>-161757.4</v>
      </c>
      <c r="I162" s="11">
        <f>H162/D$213</f>
        <v>-3.7419533321923305E-2</v>
      </c>
    </row>
    <row r="163" spans="1:9" x14ac:dyDescent="0.25">
      <c r="A163" t="s">
        <v>353</v>
      </c>
      <c r="B163" t="s">
        <v>352</v>
      </c>
      <c r="C163" t="s">
        <v>85</v>
      </c>
      <c r="D163" s="7">
        <v>307.33</v>
      </c>
      <c r="E163" s="1">
        <v>44120</v>
      </c>
      <c r="F163" s="1">
        <v>44091</v>
      </c>
      <c r="G163" s="2">
        <v>-29</v>
      </c>
      <c r="H163" s="7">
        <f t="shared" si="2"/>
        <v>-8912.57</v>
      </c>
      <c r="I163" s="11">
        <f>H163/D$213</f>
        <v>-2.0617555060786956E-3</v>
      </c>
    </row>
    <row r="164" spans="1:9" x14ac:dyDescent="0.25">
      <c r="A164" t="s">
        <v>355</v>
      </c>
      <c r="B164" t="s">
        <v>354</v>
      </c>
      <c r="C164" t="s">
        <v>110</v>
      </c>
      <c r="D164" s="7">
        <v>145.79</v>
      </c>
      <c r="E164" s="1">
        <v>44122</v>
      </c>
      <c r="F164" s="1">
        <v>44104</v>
      </c>
      <c r="G164" s="2">
        <v>-18</v>
      </c>
      <c r="H164" s="7">
        <f t="shared" si="2"/>
        <v>-2624.22</v>
      </c>
      <c r="I164" s="11">
        <f>H164/D$213</f>
        <v>-6.0706395957191186E-4</v>
      </c>
    </row>
    <row r="165" spans="1:9" x14ac:dyDescent="0.25">
      <c r="A165" t="s">
        <v>357</v>
      </c>
      <c r="B165" t="s">
        <v>356</v>
      </c>
      <c r="C165" t="s">
        <v>4</v>
      </c>
      <c r="D165" s="7">
        <v>7200.72</v>
      </c>
      <c r="E165" s="1">
        <v>44122</v>
      </c>
      <c r="F165" s="1">
        <v>44095</v>
      </c>
      <c r="G165" s="2">
        <v>-27</v>
      </c>
      <c r="H165" s="7">
        <f t="shared" si="2"/>
        <v>-194419.44</v>
      </c>
      <c r="I165" s="11">
        <f>H165/D$213</f>
        <v>-4.4975282203532384E-2</v>
      </c>
    </row>
    <row r="166" spans="1:9" x14ac:dyDescent="0.25">
      <c r="A166" t="s">
        <v>360</v>
      </c>
      <c r="B166" t="s">
        <v>358</v>
      </c>
      <c r="C166" t="s">
        <v>359</v>
      </c>
      <c r="D166" s="7">
        <v>388.05</v>
      </c>
      <c r="E166" s="1">
        <v>44135</v>
      </c>
      <c r="F166" s="1">
        <v>44123</v>
      </c>
      <c r="G166" s="2">
        <v>-12</v>
      </c>
      <c r="H166" s="7">
        <f t="shared" si="2"/>
        <v>-4656.6000000000004</v>
      </c>
      <c r="I166" s="11">
        <f>H166/D$213</f>
        <v>-1.0772168622076523E-3</v>
      </c>
    </row>
    <row r="167" spans="1:9" x14ac:dyDescent="0.25">
      <c r="A167" t="s">
        <v>362</v>
      </c>
      <c r="B167" t="s">
        <v>361</v>
      </c>
      <c r="C167" t="s">
        <v>9</v>
      </c>
      <c r="D167" s="7">
        <v>21.73</v>
      </c>
      <c r="E167" s="1">
        <v>44136</v>
      </c>
      <c r="F167" s="1">
        <v>44117</v>
      </c>
      <c r="G167" s="2">
        <v>-19</v>
      </c>
      <c r="H167" s="7">
        <f t="shared" si="2"/>
        <v>-412.87</v>
      </c>
      <c r="I167" s="11">
        <f>H167/D$213</f>
        <v>-9.5509712214850609E-5</v>
      </c>
    </row>
    <row r="168" spans="1:9" x14ac:dyDescent="0.25">
      <c r="A168" t="s">
        <v>364</v>
      </c>
      <c r="B168" t="s">
        <v>363</v>
      </c>
      <c r="C168" t="s">
        <v>65</v>
      </c>
      <c r="D168" s="7">
        <v>2474.14</v>
      </c>
      <c r="E168" s="1">
        <v>44137</v>
      </c>
      <c r="F168" s="1">
        <v>44117</v>
      </c>
      <c r="G168" s="2">
        <v>-20</v>
      </c>
      <c r="H168" s="7">
        <f t="shared" si="2"/>
        <v>-49482.799999999996</v>
      </c>
      <c r="I168" s="11">
        <f>H168/D$213</f>
        <v>-1.1446915463911181E-2</v>
      </c>
    </row>
    <row r="169" spans="1:9" x14ac:dyDescent="0.25">
      <c r="A169" t="s">
        <v>366</v>
      </c>
      <c r="B169" t="s">
        <v>365</v>
      </c>
      <c r="C169" t="s">
        <v>128</v>
      </c>
      <c r="D169" s="7">
        <v>133.31</v>
      </c>
      <c r="E169" s="1">
        <v>44143</v>
      </c>
      <c r="F169" s="1">
        <v>44117</v>
      </c>
      <c r="G169" s="2">
        <v>-26</v>
      </c>
      <c r="H169" s="7">
        <f t="shared" si="2"/>
        <v>-3466.06</v>
      </c>
      <c r="I169" s="11">
        <f>H169/D$213</f>
        <v>-8.0180781630877782E-4</v>
      </c>
    </row>
    <row r="170" spans="1:9" x14ac:dyDescent="0.25">
      <c r="A170" t="s">
        <v>368</v>
      </c>
      <c r="B170" t="s">
        <v>367</v>
      </c>
      <c r="C170" t="s">
        <v>88</v>
      </c>
      <c r="D170" s="7">
        <v>9896.5499999999993</v>
      </c>
      <c r="E170" s="1">
        <v>44139</v>
      </c>
      <c r="F170" s="1">
        <v>44117</v>
      </c>
      <c r="G170" s="2">
        <v>-22</v>
      </c>
      <c r="H170" s="7">
        <f t="shared" si="2"/>
        <v>-217724.09999999998</v>
      </c>
      <c r="I170" s="11">
        <f>H170/D$213</f>
        <v>-5.0366377148345368E-2</v>
      </c>
    </row>
    <row r="171" spans="1:9" x14ac:dyDescent="0.25">
      <c r="A171" t="s">
        <v>371</v>
      </c>
      <c r="B171" t="s">
        <v>369</v>
      </c>
      <c r="C171" t="s">
        <v>370</v>
      </c>
      <c r="D171" s="7">
        <v>3300</v>
      </c>
      <c r="E171" s="1">
        <v>44140</v>
      </c>
      <c r="F171" s="1">
        <v>44117</v>
      </c>
      <c r="G171" s="2">
        <v>-23</v>
      </c>
      <c r="H171" s="7">
        <f t="shared" si="2"/>
        <v>-75900</v>
      </c>
      <c r="I171" s="11">
        <f>H171/D$213</f>
        <v>-1.7558038019490785E-2</v>
      </c>
    </row>
    <row r="172" spans="1:9" x14ac:dyDescent="0.25">
      <c r="A172" t="s">
        <v>373</v>
      </c>
      <c r="B172" t="s">
        <v>372</v>
      </c>
      <c r="C172" t="s">
        <v>24</v>
      </c>
      <c r="D172" s="7">
        <v>756.49</v>
      </c>
      <c r="E172" s="1">
        <v>44140</v>
      </c>
      <c r="F172" s="1">
        <v>44119</v>
      </c>
      <c r="G172" s="2">
        <v>-21</v>
      </c>
      <c r="H172" s="7">
        <f t="shared" si="2"/>
        <v>-15886.29</v>
      </c>
      <c r="I172" s="11">
        <f>H172/D$213-0.01</f>
        <v>-1.3674994516583088E-2</v>
      </c>
    </row>
    <row r="173" spans="1:9" x14ac:dyDescent="0.25">
      <c r="A173" t="s">
        <v>375</v>
      </c>
      <c r="B173" t="s">
        <v>374</v>
      </c>
      <c r="C173" t="s">
        <v>24</v>
      </c>
      <c r="D173" s="7">
        <v>106.32</v>
      </c>
      <c r="E173" s="1">
        <v>44140</v>
      </c>
      <c r="F173" s="1">
        <v>44119</v>
      </c>
      <c r="G173" s="2">
        <v>-21</v>
      </c>
      <c r="H173" s="7">
        <f t="shared" si="2"/>
        <v>-2232.7199999999998</v>
      </c>
      <c r="I173" s="11">
        <f>H173/D$213</f>
        <v>-5.1649779508402454E-4</v>
      </c>
    </row>
    <row r="174" spans="1:9" x14ac:dyDescent="0.25">
      <c r="A174" t="s">
        <v>377</v>
      </c>
      <c r="B174" t="s">
        <v>376</v>
      </c>
      <c r="C174" t="s">
        <v>24</v>
      </c>
      <c r="D174" s="7">
        <v>61.98</v>
      </c>
      <c r="E174" s="1">
        <v>44141</v>
      </c>
      <c r="F174" s="1">
        <v>44119</v>
      </c>
      <c r="G174" s="2">
        <v>-22</v>
      </c>
      <c r="H174" s="7">
        <f t="shared" si="2"/>
        <v>-1363.56</v>
      </c>
      <c r="I174" s="11">
        <f>H174/D$213-0.01</f>
        <v>-1.0315433969984938E-2</v>
      </c>
    </row>
    <row r="175" spans="1:9" x14ac:dyDescent="0.25">
      <c r="A175" t="s">
        <v>379</v>
      </c>
      <c r="B175" t="s">
        <v>378</v>
      </c>
      <c r="C175" t="s">
        <v>74</v>
      </c>
      <c r="D175" s="7">
        <v>60.94</v>
      </c>
      <c r="E175" s="1">
        <v>44141</v>
      </c>
      <c r="F175" s="1">
        <v>44117</v>
      </c>
      <c r="G175" s="2">
        <v>-24</v>
      </c>
      <c r="H175" s="7">
        <f t="shared" si="2"/>
        <v>-1462.56</v>
      </c>
      <c r="I175" s="11">
        <f>H175/D$213</f>
        <v>-3.3833575870601375E-4</v>
      </c>
    </row>
    <row r="176" spans="1:9" x14ac:dyDescent="0.25">
      <c r="A176" t="s">
        <v>381</v>
      </c>
      <c r="B176" t="s">
        <v>380</v>
      </c>
      <c r="C176" t="s">
        <v>24</v>
      </c>
      <c r="D176" s="7">
        <v>81.41</v>
      </c>
      <c r="E176" s="1">
        <v>44141</v>
      </c>
      <c r="F176" s="1">
        <v>44119</v>
      </c>
      <c r="G176" s="2">
        <v>-22</v>
      </c>
      <c r="H176" s="7">
        <f t="shared" si="2"/>
        <v>-1791.02</v>
      </c>
      <c r="I176" s="11">
        <f>H176/D$213</f>
        <v>-4.1431880439615792E-4</v>
      </c>
    </row>
    <row r="177" spans="1:9" x14ac:dyDescent="0.25">
      <c r="A177" t="s">
        <v>383</v>
      </c>
      <c r="B177" t="s">
        <v>382</v>
      </c>
      <c r="C177" t="s">
        <v>24</v>
      </c>
      <c r="D177" s="7">
        <v>979.42</v>
      </c>
      <c r="E177" s="1">
        <v>44141</v>
      </c>
      <c r="F177" s="1">
        <v>44119</v>
      </c>
      <c r="G177" s="2">
        <v>-22</v>
      </c>
      <c r="H177" s="7">
        <f t="shared" si="2"/>
        <v>-21547.239999999998</v>
      </c>
      <c r="I177" s="11">
        <f>H177/D$213-0.02</f>
        <v>-2.4984548868710047E-2</v>
      </c>
    </row>
    <row r="178" spans="1:9" x14ac:dyDescent="0.25">
      <c r="A178" t="s">
        <v>385</v>
      </c>
      <c r="B178" t="s">
        <v>384</v>
      </c>
      <c r="C178" t="s">
        <v>24</v>
      </c>
      <c r="D178" s="7">
        <v>81.41</v>
      </c>
      <c r="E178" s="1">
        <v>44141</v>
      </c>
      <c r="F178" s="1">
        <v>44119</v>
      </c>
      <c r="G178" s="2">
        <v>-22</v>
      </c>
      <c r="H178" s="7">
        <f t="shared" si="2"/>
        <v>-1791.02</v>
      </c>
      <c r="I178" s="11">
        <f>H178/D$213</f>
        <v>-4.1431880439615792E-4</v>
      </c>
    </row>
    <row r="179" spans="1:9" x14ac:dyDescent="0.25">
      <c r="A179" t="s">
        <v>387</v>
      </c>
      <c r="B179" t="s">
        <v>386</v>
      </c>
      <c r="C179" t="s">
        <v>24</v>
      </c>
      <c r="D179" s="7">
        <v>19.75</v>
      </c>
      <c r="E179" s="1">
        <v>44141</v>
      </c>
      <c r="F179" s="1">
        <v>44119</v>
      </c>
      <c r="G179" s="2">
        <v>-22</v>
      </c>
      <c r="H179" s="7">
        <f t="shared" si="2"/>
        <v>-434.5</v>
      </c>
      <c r="I179" s="11">
        <f>H179/D$213</f>
        <v>-1.0051340605360668E-4</v>
      </c>
    </row>
    <row r="180" spans="1:9" x14ac:dyDescent="0.25">
      <c r="A180" t="s">
        <v>389</v>
      </c>
      <c r="B180" t="s">
        <v>388</v>
      </c>
      <c r="C180" t="s">
        <v>24</v>
      </c>
      <c r="D180" s="7">
        <v>35.049999999999997</v>
      </c>
      <c r="E180" s="1">
        <v>44141</v>
      </c>
      <c r="F180" s="1">
        <v>44119</v>
      </c>
      <c r="G180" s="2">
        <v>-22</v>
      </c>
      <c r="H180" s="7">
        <f t="shared" si="2"/>
        <v>-771.09999999999991</v>
      </c>
      <c r="I180" s="11">
        <f t="shared" ref="I180:I193" si="3">H180/D$213</f>
        <v>-1.7837948770526145E-4</v>
      </c>
    </row>
    <row r="181" spans="1:9" x14ac:dyDescent="0.25">
      <c r="A181" t="s">
        <v>391</v>
      </c>
      <c r="B181" t="s">
        <v>390</v>
      </c>
      <c r="C181" t="s">
        <v>24</v>
      </c>
      <c r="D181" s="7">
        <v>3507.83</v>
      </c>
      <c r="E181" s="1">
        <v>44141</v>
      </c>
      <c r="F181" s="1">
        <v>44119</v>
      </c>
      <c r="G181" s="2">
        <v>-22</v>
      </c>
      <c r="H181" s="7">
        <f t="shared" si="2"/>
        <v>-77172.259999999995</v>
      </c>
      <c r="I181" s="11">
        <f t="shared" si="3"/>
        <v>-1.7852351450988509E-2</v>
      </c>
    </row>
    <row r="182" spans="1:9" x14ac:dyDescent="0.25">
      <c r="A182" t="s">
        <v>393</v>
      </c>
      <c r="B182" t="s">
        <v>392</v>
      </c>
      <c r="C182" t="s">
        <v>24</v>
      </c>
      <c r="D182" s="7">
        <v>7.45</v>
      </c>
      <c r="E182" s="1">
        <v>44141</v>
      </c>
      <c r="F182" s="1">
        <v>44119</v>
      </c>
      <c r="G182" s="2">
        <v>-22</v>
      </c>
      <c r="H182" s="7">
        <f t="shared" si="2"/>
        <v>-163.9</v>
      </c>
      <c r="I182" s="11">
        <f t="shared" si="3"/>
        <v>-3.7915183549335181E-5</v>
      </c>
    </row>
    <row r="183" spans="1:9" x14ac:dyDescent="0.25">
      <c r="A183" t="s">
        <v>395</v>
      </c>
      <c r="B183" t="s">
        <v>394</v>
      </c>
      <c r="C183" t="s">
        <v>24</v>
      </c>
      <c r="D183" s="7">
        <v>752.89</v>
      </c>
      <c r="E183" s="1">
        <v>44141</v>
      </c>
      <c r="F183" s="1">
        <v>44119</v>
      </c>
      <c r="G183" s="2">
        <v>-22</v>
      </c>
      <c r="H183" s="7">
        <f t="shared" si="2"/>
        <v>-16563.579999999998</v>
      </c>
      <c r="I183" s="11">
        <f t="shared" si="3"/>
        <v>-3.831672824491135E-3</v>
      </c>
    </row>
    <row r="184" spans="1:9" x14ac:dyDescent="0.25">
      <c r="A184" t="s">
        <v>398</v>
      </c>
      <c r="B184" t="s">
        <v>396</v>
      </c>
      <c r="C184" t="s">
        <v>397</v>
      </c>
      <c r="D184" s="7">
        <v>13030.5</v>
      </c>
      <c r="E184" s="1">
        <v>44149</v>
      </c>
      <c r="F184" s="1">
        <v>44120</v>
      </c>
      <c r="G184" s="2">
        <v>-29</v>
      </c>
      <c r="H184" s="7">
        <f t="shared" si="2"/>
        <v>-377884.5</v>
      </c>
      <c r="I184" s="11">
        <f t="shared" si="3"/>
        <v>-8.7416474545141842E-2</v>
      </c>
    </row>
    <row r="185" spans="1:9" x14ac:dyDescent="0.25">
      <c r="A185" t="s">
        <v>400</v>
      </c>
      <c r="B185" t="s">
        <v>399</v>
      </c>
      <c r="C185" t="s">
        <v>60</v>
      </c>
      <c r="D185" s="7">
        <v>604.16</v>
      </c>
      <c r="E185" s="1">
        <v>44150</v>
      </c>
      <c r="F185" s="1">
        <v>44125</v>
      </c>
      <c r="G185" s="2">
        <v>-25</v>
      </c>
      <c r="H185" s="7">
        <f t="shared" si="2"/>
        <v>-15104</v>
      </c>
      <c r="I185" s="11">
        <f t="shared" si="3"/>
        <v>-3.4940264327587463E-3</v>
      </c>
    </row>
    <row r="186" spans="1:9" x14ac:dyDescent="0.25">
      <c r="A186" t="s">
        <v>402</v>
      </c>
      <c r="B186" t="s">
        <v>401</v>
      </c>
      <c r="C186" t="s">
        <v>98</v>
      </c>
      <c r="D186" s="7">
        <v>5777.05</v>
      </c>
      <c r="E186" s="1">
        <v>44149</v>
      </c>
      <c r="F186" s="1">
        <v>44125</v>
      </c>
      <c r="G186" s="2">
        <v>-24</v>
      </c>
      <c r="H186" s="7">
        <f t="shared" si="2"/>
        <v>-138649.20000000001</v>
      </c>
      <c r="I186" s="11">
        <f t="shared" si="3"/>
        <v>-3.2073885704505693E-2</v>
      </c>
    </row>
    <row r="187" spans="1:9" x14ac:dyDescent="0.25">
      <c r="A187" t="s">
        <v>404</v>
      </c>
      <c r="B187" t="s">
        <v>403</v>
      </c>
      <c r="C187" t="s">
        <v>213</v>
      </c>
      <c r="D187" s="7">
        <v>312.55</v>
      </c>
      <c r="E187" s="1">
        <v>44149</v>
      </c>
      <c r="F187" s="1">
        <v>44120</v>
      </c>
      <c r="G187" s="2">
        <v>-29</v>
      </c>
      <c r="H187" s="7">
        <f t="shared" si="2"/>
        <v>-9063.9500000000007</v>
      </c>
      <c r="I187" s="11">
        <f t="shared" si="3"/>
        <v>-2.0967744230140123E-3</v>
      </c>
    </row>
    <row r="188" spans="1:9" x14ac:dyDescent="0.25">
      <c r="A188" t="s">
        <v>406</v>
      </c>
      <c r="B188" t="s">
        <v>405</v>
      </c>
      <c r="C188" t="s">
        <v>11</v>
      </c>
      <c r="D188" s="7">
        <v>99324.43</v>
      </c>
      <c r="E188" s="1">
        <v>44150</v>
      </c>
      <c r="F188" s="1">
        <v>44126</v>
      </c>
      <c r="G188" s="2">
        <v>-24</v>
      </c>
      <c r="H188" s="7">
        <f t="shared" si="2"/>
        <v>-2383786.3199999998</v>
      </c>
      <c r="I188" s="11">
        <f t="shared" si="3"/>
        <v>-0.55144414804877506</v>
      </c>
    </row>
    <row r="189" spans="1:9" x14ac:dyDescent="0.25">
      <c r="A189" t="s">
        <v>408</v>
      </c>
      <c r="B189" t="s">
        <v>407</v>
      </c>
      <c r="C189" t="s">
        <v>4</v>
      </c>
      <c r="D189" s="7">
        <v>12373.84</v>
      </c>
      <c r="E189" s="1">
        <v>44155</v>
      </c>
      <c r="F189" s="1">
        <v>44126</v>
      </c>
      <c r="G189" s="2">
        <v>-29</v>
      </c>
      <c r="H189" s="7">
        <f t="shared" si="2"/>
        <v>-358841.36</v>
      </c>
      <c r="I189" s="11">
        <f t="shared" si="3"/>
        <v>-8.3011202132355466E-2</v>
      </c>
    </row>
    <row r="190" spans="1:9" x14ac:dyDescent="0.25">
      <c r="A190" t="s">
        <v>411</v>
      </c>
      <c r="B190" t="s">
        <v>409</v>
      </c>
      <c r="C190" t="s">
        <v>410</v>
      </c>
      <c r="D190" s="7">
        <v>17000</v>
      </c>
      <c r="E190" s="1">
        <v>44156</v>
      </c>
      <c r="F190" s="1">
        <v>44127</v>
      </c>
      <c r="G190" s="2">
        <v>-29</v>
      </c>
      <c r="H190" s="7">
        <f t="shared" si="2"/>
        <v>-493000</v>
      </c>
      <c r="I190" s="11">
        <f t="shared" si="3"/>
        <v>-0.11404628120696914</v>
      </c>
    </row>
    <row r="191" spans="1:9" x14ac:dyDescent="0.25">
      <c r="A191" t="s">
        <v>413</v>
      </c>
      <c r="B191" t="s">
        <v>412</v>
      </c>
      <c r="C191" t="s">
        <v>52</v>
      </c>
      <c r="D191" s="7">
        <v>10420</v>
      </c>
      <c r="E191" s="1">
        <v>44157</v>
      </c>
      <c r="F191" s="1">
        <v>44141</v>
      </c>
      <c r="G191" s="2">
        <v>-16</v>
      </c>
      <c r="H191" s="7">
        <f t="shared" si="2"/>
        <v>-166720</v>
      </c>
      <c r="I191" s="11">
        <f t="shared" si="3"/>
        <v>-3.8567537531087007E-2</v>
      </c>
    </row>
    <row r="192" spans="1:9" x14ac:dyDescent="0.25">
      <c r="A192" t="s">
        <v>415</v>
      </c>
      <c r="B192" t="s">
        <v>414</v>
      </c>
      <c r="C192" t="s">
        <v>35</v>
      </c>
      <c r="D192" s="7">
        <v>13880.25</v>
      </c>
      <c r="E192" s="1">
        <v>44157</v>
      </c>
      <c r="F192" s="1">
        <v>44141</v>
      </c>
      <c r="G192" s="2">
        <v>-16</v>
      </c>
      <c r="H192" s="7">
        <f t="shared" si="2"/>
        <v>-222084</v>
      </c>
      <c r="I192" s="11">
        <f t="shared" si="3"/>
        <v>-5.1374958043749565E-2</v>
      </c>
    </row>
    <row r="193" spans="1:9" x14ac:dyDescent="0.25">
      <c r="A193" t="s">
        <v>417</v>
      </c>
      <c r="B193" t="s">
        <v>416</v>
      </c>
      <c r="C193" t="s">
        <v>128</v>
      </c>
      <c r="D193" s="7">
        <v>334.99</v>
      </c>
      <c r="E193" s="1">
        <v>44169</v>
      </c>
      <c r="F193" s="1">
        <v>44151</v>
      </c>
      <c r="G193" s="2">
        <v>-18</v>
      </c>
      <c r="H193" s="7">
        <f t="shared" si="2"/>
        <v>-6029.82</v>
      </c>
      <c r="I193" s="11">
        <f t="shared" si="3"/>
        <v>-1.3948854915768897E-3</v>
      </c>
    </row>
    <row r="194" spans="1:9" x14ac:dyDescent="0.25">
      <c r="A194" t="s">
        <v>419</v>
      </c>
      <c r="B194" t="s">
        <v>418</v>
      </c>
      <c r="C194" t="s">
        <v>68</v>
      </c>
      <c r="D194" s="7">
        <v>98097.17</v>
      </c>
      <c r="E194" s="1">
        <v>44169</v>
      </c>
      <c r="F194" s="1">
        <v>44155</v>
      </c>
      <c r="G194" s="2">
        <v>-14</v>
      </c>
      <c r="H194" s="7">
        <f t="shared" si="2"/>
        <v>-1373360.38</v>
      </c>
      <c r="I194" s="11">
        <f>H194/D$213-0.01</f>
        <v>-0.32770110364298172</v>
      </c>
    </row>
    <row r="195" spans="1:9" x14ac:dyDescent="0.25">
      <c r="A195" t="s">
        <v>422</v>
      </c>
      <c r="B195" t="s">
        <v>420</v>
      </c>
      <c r="C195" t="s">
        <v>421</v>
      </c>
      <c r="D195" s="7">
        <v>9000</v>
      </c>
      <c r="E195" s="1">
        <v>44170</v>
      </c>
      <c r="F195" s="1">
        <v>44147</v>
      </c>
      <c r="G195" s="2">
        <v>-23</v>
      </c>
      <c r="H195" s="7">
        <f t="shared" si="2"/>
        <v>-207000</v>
      </c>
      <c r="I195" s="11">
        <f>H195/D$213</f>
        <v>-4.7885558234974875E-2</v>
      </c>
    </row>
    <row r="196" spans="1:9" x14ac:dyDescent="0.25">
      <c r="A196" t="s">
        <v>424</v>
      </c>
      <c r="B196" t="s">
        <v>423</v>
      </c>
      <c r="C196" t="s">
        <v>65</v>
      </c>
      <c r="D196" s="7">
        <v>73375.28</v>
      </c>
      <c r="E196" s="1">
        <v>44171</v>
      </c>
      <c r="F196" s="1">
        <v>44158</v>
      </c>
      <c r="G196" s="2">
        <v>-13</v>
      </c>
      <c r="H196" s="7">
        <f t="shared" si="2"/>
        <v>-953878.64</v>
      </c>
      <c r="I196" s="11">
        <f>H196/D$213</f>
        <v>-0.22066188968511416</v>
      </c>
    </row>
    <row r="197" spans="1:9" x14ac:dyDescent="0.25">
      <c r="A197" t="s">
        <v>426</v>
      </c>
      <c r="B197" t="s">
        <v>425</v>
      </c>
      <c r="C197" t="s">
        <v>65</v>
      </c>
      <c r="D197" s="7">
        <v>294291.53000000003</v>
      </c>
      <c r="E197" s="1">
        <v>44172</v>
      </c>
      <c r="F197" s="1">
        <v>44144</v>
      </c>
      <c r="G197" s="2">
        <v>-28</v>
      </c>
      <c r="H197" s="7">
        <f t="shared" si="2"/>
        <v>-8240162.8400000008</v>
      </c>
      <c r="I197" s="11">
        <f>H197/D$213-0.03</f>
        <v>-1.9362067514033621</v>
      </c>
    </row>
    <row r="198" spans="1:9" x14ac:dyDescent="0.25">
      <c r="A198" t="s">
        <v>429</v>
      </c>
      <c r="B198" t="s">
        <v>427</v>
      </c>
      <c r="C198" t="s">
        <v>428</v>
      </c>
      <c r="D198" s="7">
        <v>1664</v>
      </c>
      <c r="E198" s="1">
        <v>44175</v>
      </c>
      <c r="F198" s="1">
        <v>44151</v>
      </c>
      <c r="G198" s="2">
        <v>-24</v>
      </c>
      <c r="H198" s="7">
        <f t="shared" si="2"/>
        <v>-39936</v>
      </c>
      <c r="I198" s="11">
        <f t="shared" ref="I198:I203" si="4">H198/D$213</f>
        <v>-9.2384427713621091E-3</v>
      </c>
    </row>
    <row r="199" spans="1:9" x14ac:dyDescent="0.25">
      <c r="A199" t="s">
        <v>432</v>
      </c>
      <c r="B199" t="s">
        <v>430</v>
      </c>
      <c r="C199" t="s">
        <v>431</v>
      </c>
      <c r="D199" s="7">
        <v>50000</v>
      </c>
      <c r="E199" s="1">
        <v>44175</v>
      </c>
      <c r="F199" s="1">
        <v>44155</v>
      </c>
      <c r="G199" s="2">
        <v>-20</v>
      </c>
      <c r="H199" s="7">
        <f t="shared" si="2"/>
        <v>-1000000</v>
      </c>
      <c r="I199" s="11">
        <f t="shared" si="4"/>
        <v>-0.23133119920277717</v>
      </c>
    </row>
    <row r="200" spans="1:9" x14ac:dyDescent="0.25">
      <c r="A200" t="s">
        <v>434</v>
      </c>
      <c r="B200" t="s">
        <v>433</v>
      </c>
      <c r="C200" t="s">
        <v>98</v>
      </c>
      <c r="D200" s="7">
        <v>5777.05</v>
      </c>
      <c r="E200" s="1">
        <v>44176</v>
      </c>
      <c r="F200" s="1">
        <v>44151</v>
      </c>
      <c r="G200" s="2">
        <v>-25</v>
      </c>
      <c r="H200" s="7">
        <f t="shared" si="2"/>
        <v>-144426.25</v>
      </c>
      <c r="I200" s="11">
        <f t="shared" si="4"/>
        <v>-3.3410297608860093E-2</v>
      </c>
    </row>
    <row r="201" spans="1:9" x14ac:dyDescent="0.25">
      <c r="A201" t="s">
        <v>437</v>
      </c>
      <c r="B201" t="s">
        <v>435</v>
      </c>
      <c r="C201" t="s">
        <v>436</v>
      </c>
      <c r="D201" s="7">
        <v>11745</v>
      </c>
      <c r="E201" s="1">
        <v>44178</v>
      </c>
      <c r="F201" s="1">
        <v>44153</v>
      </c>
      <c r="G201" s="2">
        <v>-25</v>
      </c>
      <c r="H201" s="7">
        <f t="shared" si="2"/>
        <v>-293625</v>
      </c>
      <c r="I201" s="11">
        <f t="shared" si="4"/>
        <v>-6.792462336591544E-2</v>
      </c>
    </row>
    <row r="202" spans="1:9" x14ac:dyDescent="0.25">
      <c r="A202" t="s">
        <v>439</v>
      </c>
      <c r="B202" t="s">
        <v>438</v>
      </c>
      <c r="C202" t="s">
        <v>213</v>
      </c>
      <c r="D202" s="7">
        <v>143.44999999999999</v>
      </c>
      <c r="E202" s="1">
        <v>44181</v>
      </c>
      <c r="F202" s="1">
        <v>44158</v>
      </c>
      <c r="G202" s="2">
        <v>-23</v>
      </c>
      <c r="H202" s="7">
        <f t="shared" si="2"/>
        <v>-3299.35</v>
      </c>
      <c r="I202" s="11">
        <f t="shared" si="4"/>
        <v>-7.6324259208968275E-4</v>
      </c>
    </row>
    <row r="203" spans="1:9" x14ac:dyDescent="0.25">
      <c r="A203" t="s">
        <v>442</v>
      </c>
      <c r="B203" t="s">
        <v>440</v>
      </c>
      <c r="C203" t="s">
        <v>441</v>
      </c>
      <c r="D203" s="7">
        <v>1590.77</v>
      </c>
      <c r="E203" s="1">
        <v>44185</v>
      </c>
      <c r="F203" s="1">
        <v>44155</v>
      </c>
      <c r="G203" s="2">
        <v>-30</v>
      </c>
      <c r="H203" s="7">
        <f t="shared" si="2"/>
        <v>-47723.1</v>
      </c>
      <c r="I203" s="11">
        <f t="shared" si="4"/>
        <v>-1.1039841952674054E-2</v>
      </c>
    </row>
    <row r="204" spans="1:9" x14ac:dyDescent="0.25">
      <c r="A204" t="s">
        <v>444</v>
      </c>
      <c r="B204" t="s">
        <v>443</v>
      </c>
      <c r="C204" t="s">
        <v>85</v>
      </c>
      <c r="D204" s="7">
        <v>318.43</v>
      </c>
      <c r="E204" s="1">
        <v>44185</v>
      </c>
      <c r="F204" s="1">
        <v>44158</v>
      </c>
      <c r="G204" s="2">
        <v>-27</v>
      </c>
      <c r="H204" s="7">
        <f t="shared" ref="H204:H212" si="5">G204*D204</f>
        <v>-8597.61</v>
      </c>
      <c r="I204" s="11">
        <f t="shared" ref="I204:I212" si="6">H204/D$213</f>
        <v>-1.9888954315777892E-3</v>
      </c>
    </row>
    <row r="205" spans="1:9" x14ac:dyDescent="0.25">
      <c r="A205" t="s">
        <v>446</v>
      </c>
      <c r="B205" t="s">
        <v>445</v>
      </c>
      <c r="C205" t="s">
        <v>264</v>
      </c>
      <c r="D205" s="7">
        <v>800</v>
      </c>
      <c r="E205" s="1">
        <v>44182</v>
      </c>
      <c r="F205" s="1">
        <v>44154</v>
      </c>
      <c r="G205" s="2">
        <v>-28</v>
      </c>
      <c r="H205" s="7">
        <f t="shared" si="5"/>
        <v>-22400</v>
      </c>
      <c r="I205" s="11">
        <f t="shared" si="6"/>
        <v>-5.1818188621422087E-3</v>
      </c>
    </row>
    <row r="206" spans="1:9" x14ac:dyDescent="0.25">
      <c r="A206" t="s">
        <v>448</v>
      </c>
      <c r="B206" t="s">
        <v>447</v>
      </c>
      <c r="C206" t="s">
        <v>88</v>
      </c>
      <c r="D206" s="7">
        <v>220123.85</v>
      </c>
      <c r="E206" s="1">
        <v>44182</v>
      </c>
      <c r="F206" s="1">
        <v>44155</v>
      </c>
      <c r="G206" s="2">
        <v>-27</v>
      </c>
      <c r="H206" s="7">
        <f t="shared" si="5"/>
        <v>-5943343.9500000002</v>
      </c>
      <c r="I206" s="11">
        <f>H206/D$213-0.02</f>
        <v>-1.3948808832280706</v>
      </c>
    </row>
    <row r="207" spans="1:9" x14ac:dyDescent="0.25">
      <c r="A207" t="s">
        <v>450</v>
      </c>
      <c r="B207" t="s">
        <v>449</v>
      </c>
      <c r="C207" t="s">
        <v>4</v>
      </c>
      <c r="D207" s="7">
        <v>13853.44</v>
      </c>
      <c r="E207" s="1">
        <v>44184</v>
      </c>
      <c r="F207" s="1">
        <v>44155</v>
      </c>
      <c r="G207" s="2">
        <v>-29</v>
      </c>
      <c r="H207" s="7">
        <f t="shared" si="5"/>
        <v>-401749.76000000001</v>
      </c>
      <c r="I207" s="11">
        <f t="shared" si="6"/>
        <v>-9.293725376022792E-2</v>
      </c>
    </row>
    <row r="208" spans="1:9" x14ac:dyDescent="0.25">
      <c r="A208" t="s">
        <v>452</v>
      </c>
      <c r="B208" t="s">
        <v>451</v>
      </c>
      <c r="C208" t="s">
        <v>17</v>
      </c>
      <c r="D208" s="7">
        <v>1145.25</v>
      </c>
      <c r="E208" s="1">
        <v>44185</v>
      </c>
      <c r="F208" s="1">
        <v>44166</v>
      </c>
      <c r="G208" s="2">
        <v>-19</v>
      </c>
      <c r="H208" s="7">
        <f t="shared" si="5"/>
        <v>-21759.75</v>
      </c>
      <c r="I208" s="11">
        <f t="shared" si="6"/>
        <v>-5.0337090618526306E-3</v>
      </c>
    </row>
    <row r="209" spans="1:9" x14ac:dyDescent="0.25">
      <c r="A209" t="s">
        <v>454</v>
      </c>
      <c r="B209" t="s">
        <v>453</v>
      </c>
      <c r="C209" t="s">
        <v>17</v>
      </c>
      <c r="D209" s="7">
        <v>906.45</v>
      </c>
      <c r="E209" s="1">
        <v>44185</v>
      </c>
      <c r="F209" s="1">
        <v>44166</v>
      </c>
      <c r="G209" s="2">
        <v>-19</v>
      </c>
      <c r="H209" s="7">
        <f t="shared" si="5"/>
        <v>-17222.55</v>
      </c>
      <c r="I209" s="11">
        <f>H209/D$213-0.01</f>
        <v>-1.398411314482979E-2</v>
      </c>
    </row>
    <row r="210" spans="1:9" x14ac:dyDescent="0.25">
      <c r="A210" t="s">
        <v>456</v>
      </c>
      <c r="B210" t="s">
        <v>455</v>
      </c>
      <c r="C210" t="s">
        <v>264</v>
      </c>
      <c r="D210" s="7">
        <v>490</v>
      </c>
      <c r="E210" s="1">
        <v>44185</v>
      </c>
      <c r="F210" s="1">
        <v>44165</v>
      </c>
      <c r="G210" s="2">
        <v>-20</v>
      </c>
      <c r="H210" s="7">
        <f t="shared" si="5"/>
        <v>-9800</v>
      </c>
      <c r="I210" s="11">
        <f t="shared" si="6"/>
        <v>-2.2670457521872162E-3</v>
      </c>
    </row>
    <row r="211" spans="1:9" x14ac:dyDescent="0.25">
      <c r="A211" t="s">
        <v>459</v>
      </c>
      <c r="B211" t="s">
        <v>457</v>
      </c>
      <c r="C211" t="s">
        <v>458</v>
      </c>
      <c r="D211" s="7">
        <v>810</v>
      </c>
      <c r="E211" s="1">
        <v>44198</v>
      </c>
      <c r="F211" s="1">
        <v>44180</v>
      </c>
      <c r="G211" s="2">
        <v>-18</v>
      </c>
      <c r="H211" s="7">
        <f t="shared" si="5"/>
        <v>-14580</v>
      </c>
      <c r="I211" s="11">
        <f t="shared" si="6"/>
        <v>-3.372808884376491E-3</v>
      </c>
    </row>
    <row r="212" spans="1:9" x14ac:dyDescent="0.25">
      <c r="A212" t="s">
        <v>462</v>
      </c>
      <c r="B212" t="s">
        <v>460</v>
      </c>
      <c r="C212" t="s">
        <v>461</v>
      </c>
      <c r="D212" s="7">
        <v>2210.54</v>
      </c>
      <c r="E212" s="1">
        <v>44203</v>
      </c>
      <c r="F212" s="1">
        <v>44180</v>
      </c>
      <c r="G212" s="2">
        <v>-23</v>
      </c>
      <c r="H212" s="7">
        <f t="shared" si="5"/>
        <v>-50842.42</v>
      </c>
      <c r="I212" s="11">
        <f t="shared" si="6"/>
        <v>-1.176143798897126E-2</v>
      </c>
    </row>
    <row r="213" spans="1:9" ht="13" x14ac:dyDescent="0.25">
      <c r="A213" s="3" t="s">
        <v>2</v>
      </c>
      <c r="B213" s="3" t="s">
        <v>2</v>
      </c>
      <c r="C213" s="9" t="s">
        <v>473</v>
      </c>
      <c r="D213" s="10">
        <f>SUM(D11:D212)</f>
        <v>4322806.45</v>
      </c>
      <c r="E213" s="4"/>
      <c r="F213" s="4"/>
      <c r="G213" s="5"/>
      <c r="H213" s="10">
        <f>SUM(H11:H212)</f>
        <v>-72426848.280000016</v>
      </c>
      <c r="I213" s="10">
        <f>SUM(I11:I212)</f>
        <v>-16.92458966709</v>
      </c>
    </row>
    <row r="215" spans="1:9" x14ac:dyDescent="0.25">
      <c r="H215" s="11"/>
    </row>
  </sheetData>
  <phoneticPr fontId="0" type="noConversion"/>
  <pageMargins left="0.75" right="0.75" top="1" bottom="1" header="0.5" footer="0.5"/>
  <pageSetup paperSize="9" scale="76" orientation="landscape" r:id="rId1"/>
  <headerFooter alignWithMargins="0"/>
  <ignoredErrors>
    <ignoredError sqref="I206 I197 I177 I130 I121 I125 I52 I209 I173:I174 I146 I194 I172" formula="1"/>
    <ignoredError sqref="B13 B21 B25:B27 B30 B37 B41:B42 B47:B48 B50 B52 B57:B59 B63 B66:B67 B70 B74 B79 B81 B85 B88 B91 B94 B78" numberStoredAsText="1"/>
    <ignoredError sqref="B49 B61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2022-05-27T07:15:45Z</cp:lastPrinted>
  <dcterms:modified xsi:type="dcterms:W3CDTF">2022-05-27T07:43:46Z</dcterms:modified>
  <cp:category/>
</cp:coreProperties>
</file>